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(NULIC)\12 -EDITAIS PREGÃO 2021\SEI-0700020017792020 -PE 006 2021 SERVIÇOS DE RECARGA, MANUTENÇÃO E VISTORIA DE INSPEÇÃO DE EQUIPAMENTOS EXTINTORES\"/>
    </mc:Choice>
  </mc:AlternateContent>
  <bookViews>
    <workbookView xWindow="120" yWindow="120" windowWidth="19035" windowHeight="8445" activeTab="2"/>
  </bookViews>
  <sheets>
    <sheet name="Recarga extintores" sheetId="1" r:id="rId1"/>
    <sheet name="Recarga extintores por ID " sheetId="2" r:id="rId2"/>
    <sheet name="Recarga extintores ID saneada" sheetId="3" r:id="rId3"/>
  </sheets>
  <calcPr calcId="152511"/>
</workbook>
</file>

<file path=xl/calcChain.xml><?xml version="1.0" encoding="utf-8"?>
<calcChain xmlns="http://schemas.openxmlformats.org/spreadsheetml/2006/main">
  <c r="T4" i="3" l="1"/>
  <c r="R4" i="3"/>
  <c r="S4" i="3" s="1"/>
  <c r="S6" i="3" s="1"/>
  <c r="H8" i="3" s="1"/>
  <c r="P4" i="3"/>
  <c r="Q4" i="3" s="1"/>
  <c r="Q6" i="3" s="1"/>
  <c r="O4" i="3"/>
  <c r="O6" i="3"/>
  <c r="M4" i="3"/>
  <c r="M6" i="3" s="1"/>
  <c r="K4" i="3"/>
  <c r="K6" i="3"/>
  <c r="I4" i="3"/>
  <c r="I6" i="3" s="1"/>
  <c r="G4" i="3"/>
  <c r="G6" i="3"/>
  <c r="T4" i="2"/>
  <c r="U4" i="2" s="1"/>
  <c r="R4" i="2"/>
  <c r="S4" i="2" s="1"/>
  <c r="S6" i="2" s="1"/>
  <c r="H8" i="2" s="1"/>
  <c r="P4" i="2"/>
  <c r="R30" i="1"/>
  <c r="R19" i="1"/>
  <c r="S19" i="1" s="1"/>
  <c r="R20" i="1"/>
  <c r="R21" i="1"/>
  <c r="S21" i="1"/>
  <c r="R22" i="1"/>
  <c r="S22" i="1"/>
  <c r="R23" i="1"/>
  <c r="S23" i="1"/>
  <c r="R24" i="1"/>
  <c r="R25" i="1"/>
  <c r="S25" i="1" s="1"/>
  <c r="R26" i="1"/>
  <c r="S26" i="1" s="1"/>
  <c r="R27" i="1"/>
  <c r="S27" i="1" s="1"/>
  <c r="R28" i="1"/>
  <c r="S28" i="1" s="1"/>
  <c r="R18" i="1"/>
  <c r="S18" i="1"/>
  <c r="R16" i="1"/>
  <c r="R5" i="1"/>
  <c r="S5" i="1" s="1"/>
  <c r="R6" i="1"/>
  <c r="R7" i="1"/>
  <c r="S7" i="1"/>
  <c r="R8" i="1"/>
  <c r="S8" i="1"/>
  <c r="R9" i="1"/>
  <c r="S9" i="1"/>
  <c r="R10" i="1"/>
  <c r="R11" i="1"/>
  <c r="S11" i="1" s="1"/>
  <c r="R12" i="1"/>
  <c r="S12" i="1" s="1"/>
  <c r="R13" i="1"/>
  <c r="S13" i="1" s="1"/>
  <c r="R14" i="1"/>
  <c r="S14" i="1" s="1"/>
  <c r="R4" i="1"/>
  <c r="S4" i="1" s="1"/>
  <c r="P30" i="1"/>
  <c r="P19" i="1"/>
  <c r="P20" i="1"/>
  <c r="P21" i="1"/>
  <c r="P22" i="1"/>
  <c r="Q22" i="1"/>
  <c r="P23" i="1"/>
  <c r="P24" i="1"/>
  <c r="P25" i="1"/>
  <c r="U25" i="1"/>
  <c r="P26" i="1"/>
  <c r="P27" i="1"/>
  <c r="P28" i="1"/>
  <c r="Q28" i="1" s="1"/>
  <c r="P18" i="1"/>
  <c r="P16" i="1"/>
  <c r="Q16" i="1"/>
  <c r="P5" i="1"/>
  <c r="P6" i="1"/>
  <c r="P7" i="1"/>
  <c r="Q7" i="1"/>
  <c r="P8" i="1"/>
  <c r="Q8" i="1"/>
  <c r="P9" i="1"/>
  <c r="P10" i="1"/>
  <c r="Q10" i="1" s="1"/>
  <c r="P11" i="1"/>
  <c r="Q11" i="1"/>
  <c r="P12" i="1"/>
  <c r="Q12" i="1"/>
  <c r="P13" i="1"/>
  <c r="P14" i="1"/>
  <c r="P4" i="1"/>
  <c r="Q4" i="2"/>
  <c r="Q6" i="2" s="1"/>
  <c r="O4" i="2"/>
  <c r="O6" i="2"/>
  <c r="O30" i="1"/>
  <c r="O19" i="1"/>
  <c r="O20" i="1"/>
  <c r="O21" i="1"/>
  <c r="O22" i="1"/>
  <c r="O23" i="1"/>
  <c r="O24" i="1"/>
  <c r="O25" i="1"/>
  <c r="O26" i="1"/>
  <c r="O27" i="1"/>
  <c r="O28" i="1"/>
  <c r="O18" i="1"/>
  <c r="O16" i="1"/>
  <c r="O5" i="1"/>
  <c r="O6" i="1"/>
  <c r="O7" i="1"/>
  <c r="O8" i="1"/>
  <c r="O32" i="1" s="1"/>
  <c r="O9" i="1"/>
  <c r="O10" i="1"/>
  <c r="O11" i="1"/>
  <c r="O12" i="1"/>
  <c r="O13" i="1"/>
  <c r="O14" i="1"/>
  <c r="O4" i="1"/>
  <c r="S30" i="1"/>
  <c r="S20" i="1"/>
  <c r="S24" i="1"/>
  <c r="S16" i="1"/>
  <c r="S6" i="1"/>
  <c r="S10" i="1"/>
  <c r="U4" i="1"/>
  <c r="M4" i="2"/>
  <c r="M6" i="2"/>
  <c r="K4" i="2"/>
  <c r="K6" i="2"/>
  <c r="I4" i="2"/>
  <c r="I6" i="2"/>
  <c r="G4" i="2"/>
  <c r="G6" i="2"/>
  <c r="U8" i="1"/>
  <c r="U12" i="1"/>
  <c r="T4" i="1"/>
  <c r="T5" i="1"/>
  <c r="U5" i="1" s="1"/>
  <c r="T6" i="1"/>
  <c r="U6" i="1" s="1"/>
  <c r="T7" i="1"/>
  <c r="U7" i="1" s="1"/>
  <c r="T8" i="1"/>
  <c r="T9" i="1"/>
  <c r="U9" i="1" s="1"/>
  <c r="T10" i="1"/>
  <c r="U10" i="1" s="1"/>
  <c r="T11" i="1"/>
  <c r="U11" i="1" s="1"/>
  <c r="T12" i="1"/>
  <c r="T13" i="1"/>
  <c r="U13" i="1" s="1"/>
  <c r="T14" i="1"/>
  <c r="U14" i="1" s="1"/>
  <c r="T16" i="1"/>
  <c r="U16" i="1" s="1"/>
  <c r="T18" i="1"/>
  <c r="U18" i="1" s="1"/>
  <c r="T19" i="1"/>
  <c r="U19" i="1" s="1"/>
  <c r="T20" i="1"/>
  <c r="U20" i="1" s="1"/>
  <c r="T21" i="1"/>
  <c r="U21" i="1" s="1"/>
  <c r="T22" i="1"/>
  <c r="T23" i="1"/>
  <c r="U23" i="1" s="1"/>
  <c r="T24" i="1"/>
  <c r="U24" i="1" s="1"/>
  <c r="T25" i="1"/>
  <c r="T26" i="1"/>
  <c r="U26" i="1" s="1"/>
  <c r="T27" i="1"/>
  <c r="U27" i="1" s="1"/>
  <c r="T28" i="1"/>
  <c r="U28" i="1" s="1"/>
  <c r="T30" i="1"/>
  <c r="U30" i="1" s="1"/>
  <c r="Q5" i="1"/>
  <c r="Q6" i="1"/>
  <c r="Q32" i="1" s="1"/>
  <c r="Q9" i="1"/>
  <c r="Q13" i="1"/>
  <c r="Q14" i="1"/>
  <c r="Q4" i="1"/>
  <c r="Q30" i="1"/>
  <c r="Q18" i="1"/>
  <c r="Q19" i="1"/>
  <c r="Q23" i="1"/>
  <c r="Q26" i="1"/>
  <c r="Q27" i="1"/>
  <c r="M19" i="1"/>
  <c r="M20" i="1"/>
  <c r="M21" i="1"/>
  <c r="M22" i="1"/>
  <c r="M23" i="1"/>
  <c r="M24" i="1"/>
  <c r="M25" i="1"/>
  <c r="M26" i="1"/>
  <c r="M27" i="1"/>
  <c r="M28" i="1"/>
  <c r="M18" i="1"/>
  <c r="M5" i="1"/>
  <c r="M6" i="1"/>
  <c r="M32" i="1" s="1"/>
  <c r="M7" i="1"/>
  <c r="M8" i="1"/>
  <c r="M9" i="1"/>
  <c r="M10" i="1"/>
  <c r="M11" i="1"/>
  <c r="M12" i="1"/>
  <c r="M13" i="1"/>
  <c r="M14" i="1"/>
  <c r="M4" i="1"/>
  <c r="G16" i="1"/>
  <c r="K16" i="1"/>
  <c r="M16" i="1"/>
  <c r="M30" i="1"/>
  <c r="K19" i="1"/>
  <c r="K20" i="1"/>
  <c r="K21" i="1"/>
  <c r="K22" i="1"/>
  <c r="K23" i="1"/>
  <c r="K24" i="1"/>
  <c r="K25" i="1"/>
  <c r="K26" i="1"/>
  <c r="K27" i="1"/>
  <c r="K28" i="1"/>
  <c r="K18" i="1"/>
  <c r="Q25" i="1"/>
  <c r="Q24" i="1"/>
  <c r="Q20" i="1"/>
  <c r="I19" i="1"/>
  <c r="I20" i="1"/>
  <c r="I21" i="1"/>
  <c r="I22" i="1"/>
  <c r="I23" i="1"/>
  <c r="I24" i="1"/>
  <c r="I25" i="1"/>
  <c r="I26" i="1"/>
  <c r="I27" i="1"/>
  <c r="I28" i="1"/>
  <c r="I18" i="1"/>
  <c r="I16" i="1"/>
  <c r="G19" i="1"/>
  <c r="G20" i="1"/>
  <c r="G21" i="1"/>
  <c r="G22" i="1"/>
  <c r="G23" i="1"/>
  <c r="G24" i="1"/>
  <c r="G25" i="1"/>
  <c r="G26" i="1"/>
  <c r="G27" i="1"/>
  <c r="G28" i="1"/>
  <c r="G18" i="1"/>
  <c r="G14" i="1"/>
  <c r="K12" i="1"/>
  <c r="I12" i="1"/>
  <c r="G12" i="1"/>
  <c r="K11" i="1"/>
  <c r="I11" i="1"/>
  <c r="G11" i="1"/>
  <c r="K10" i="1"/>
  <c r="I10" i="1"/>
  <c r="G10" i="1"/>
  <c r="K9" i="1"/>
  <c r="I9" i="1"/>
  <c r="G9" i="1"/>
  <c r="K8" i="1"/>
  <c r="I8" i="1"/>
  <c r="G8" i="1"/>
  <c r="K30" i="1"/>
  <c r="K14" i="1"/>
  <c r="K13" i="1"/>
  <c r="K7" i="1"/>
  <c r="K6" i="1"/>
  <c r="K32" i="1" s="1"/>
  <c r="K5" i="1"/>
  <c r="K4" i="1"/>
  <c r="I30" i="1"/>
  <c r="I14" i="1"/>
  <c r="I13" i="1"/>
  <c r="I7" i="1"/>
  <c r="I6" i="1"/>
  <c r="I5" i="1"/>
  <c r="I32" i="1" s="1"/>
  <c r="I4" i="1"/>
  <c r="G30" i="1"/>
  <c r="G13" i="1"/>
  <c r="G7" i="1"/>
  <c r="G32" i="1" s="1"/>
  <c r="G6" i="1"/>
  <c r="G5" i="1"/>
  <c r="G4" i="1"/>
  <c r="U4" i="3"/>
  <c r="U22" i="1"/>
  <c r="Q21" i="1"/>
  <c r="S32" i="1" l="1"/>
  <c r="H34" i="1" s="1"/>
</calcChain>
</file>

<file path=xl/sharedStrings.xml><?xml version="1.0" encoding="utf-8"?>
<sst xmlns="http://schemas.openxmlformats.org/spreadsheetml/2006/main" count="144" uniqueCount="41">
  <si>
    <t>ITEM</t>
  </si>
  <si>
    <t>UNID.</t>
  </si>
  <si>
    <t>QUANT.</t>
  </si>
  <si>
    <t>V/UNIT.</t>
  </si>
  <si>
    <t>V/TOTAL</t>
  </si>
  <si>
    <t>NOMECLATURA</t>
  </si>
  <si>
    <t>TOTAL POR FORNECEDOR</t>
  </si>
  <si>
    <t>LEGENDA: NC - NÃO COTADO / FE - FORA DE ESPECIFICAÇÃO</t>
  </si>
  <si>
    <t>VALOR TOTAL ESTIMADO</t>
  </si>
  <si>
    <t>ID SIGA</t>
  </si>
  <si>
    <t>MÉDIA</t>
  </si>
  <si>
    <t xml:space="preserve">MARVIN </t>
  </si>
  <si>
    <t>Recarga extintor tipo espuma - 10 Litros</t>
  </si>
  <si>
    <t>Recarga extintor tipo água pressurizado - AP 10 Litros</t>
  </si>
  <si>
    <t>Recarga extintor dióxido de carbono - CO2 (2 Kg)</t>
  </si>
  <si>
    <t>Recarga extintor dióxido de carbono - CO2 (4 Kg)</t>
  </si>
  <si>
    <t>Recarga extintor dióxido de carbono - CO2 (6 Kg)</t>
  </si>
  <si>
    <t>Recarga extintor dióxido de carbono - CO2 (10 Kg)</t>
  </si>
  <si>
    <t>Recarga extintor dióxido de carbono - CO2 (25 Kg)</t>
  </si>
  <si>
    <t>Recarga extintor pó químico seco - PQS (4 Kg)</t>
  </si>
  <si>
    <t>Recarga extintor pó químico seco - PQS (6 Kg)</t>
  </si>
  <si>
    <t>Recarga extintor pó químico seco - PQS (12 Kg)</t>
  </si>
  <si>
    <t>Recarga extintor pó químico seco - PQS (50 Kg)</t>
  </si>
  <si>
    <t>KG</t>
  </si>
  <si>
    <t>LT</t>
  </si>
  <si>
    <t xml:space="preserve"> Manutenção e Inspeção de extintores CO2</t>
  </si>
  <si>
    <t>1° e 2° mês contratual - recarga e manutenção</t>
  </si>
  <si>
    <t>6° e 7° mês contratual - manutenção e inspeção</t>
  </si>
  <si>
    <t>13° e 14° mês contratual - recarga e manutenção</t>
  </si>
  <si>
    <t>SERV</t>
  </si>
  <si>
    <t>18° mês contratual - manutenção e inspeção</t>
  </si>
  <si>
    <t>MAR E FIRE</t>
  </si>
  <si>
    <t>LUCLEAR</t>
  </si>
  <si>
    <t>ENINCÊNDIO</t>
  </si>
  <si>
    <t>MEDIANA</t>
  </si>
  <si>
    <t>TOTAL MÉDIA</t>
  </si>
  <si>
    <t>TOTAL MEDIANA</t>
  </si>
  <si>
    <t>DESVIO PADRÃO</t>
  </si>
  <si>
    <t>COEF. VARIAÇÃO</t>
  </si>
  <si>
    <t>SERVIÇO DE RECARGA, MANUTENÇÃO E VISTORIA DE INSPEÇÃO DE EXTINTORES</t>
  </si>
  <si>
    <t>J.S.R.C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</si>
</sst>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 &quot;* #,##0.00_);_(&quot;R$ &quot;* \(#,##0.00\);_(&quot;R$ &quot;* &quot;-&quot;??_);_(@_)"/>
    <numFmt numFmtId="165" formatCode="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130">
    <xf numFmtId="0" fontId="0" fillId="0" borderId="0" xfId="0"/>
    <xf numFmtId="0" fontId="2" fillId="0" borderId="1" xfId="2" applyFont="1" applyFill="1" applyBorder="1" applyAlignment="1">
      <alignment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65" fontId="2" fillId="0" borderId="3" xfId="0" quotePrefix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2" fillId="0" borderId="6" xfId="2" applyFont="1" applyFill="1" applyBorder="1" applyAlignment="1">
      <alignment horizontal="left" vertical="center" wrapText="1"/>
    </xf>
    <xf numFmtId="165" fontId="2" fillId="0" borderId="7" xfId="0" quotePrefix="1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 wrapText="1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0" xfId="0" applyBorder="1" applyAlignment="1">
      <alignment horizontal="center" wrapText="1"/>
    </xf>
    <xf numFmtId="165" fontId="2" fillId="0" borderId="12" xfId="2" applyNumberFormat="1" applyFont="1" applyFill="1" applyBorder="1" applyAlignment="1">
      <alignment horizontal="center" vertical="center" wrapText="1"/>
    </xf>
    <xf numFmtId="0" fontId="0" fillId="0" borderId="13" xfId="0" applyBorder="1" applyAlignment="1"/>
    <xf numFmtId="165" fontId="2" fillId="0" borderId="14" xfId="2" applyNumberFormat="1" applyFont="1" applyFill="1" applyBorder="1" applyAlignment="1">
      <alignment horizontal="center" vertical="center" wrapText="1"/>
    </xf>
    <xf numFmtId="0" fontId="0" fillId="0" borderId="15" xfId="0" applyBorder="1" applyAlignment="1"/>
    <xf numFmtId="0" fontId="4" fillId="0" borderId="10" xfId="0" applyFont="1" applyBorder="1" applyAlignment="1">
      <alignment horizontal="center"/>
    </xf>
    <xf numFmtId="0" fontId="0" fillId="0" borderId="16" xfId="0" applyBorder="1" applyAlignment="1"/>
    <xf numFmtId="0" fontId="0" fillId="0" borderId="16" xfId="0" applyBorder="1" applyAlignment="1">
      <alignment horizontal="center" wrapText="1"/>
    </xf>
    <xf numFmtId="165" fontId="2" fillId="0" borderId="17" xfId="2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65" fontId="2" fillId="0" borderId="11" xfId="2" applyNumberFormat="1" applyFont="1" applyFill="1" applyBorder="1" applyAlignment="1">
      <alignment horizontal="center" vertical="center" wrapText="1"/>
    </xf>
    <xf numFmtId="164" fontId="6" fillId="2" borderId="19" xfId="1" applyFont="1" applyFill="1" applyBorder="1" applyAlignment="1">
      <alignment horizontal="center" vertical="center"/>
    </xf>
    <xf numFmtId="164" fontId="5" fillId="0" borderId="10" xfId="1" applyFont="1" applyFill="1" applyBorder="1" applyAlignment="1">
      <alignment horizontal="center" vertical="center"/>
    </xf>
    <xf numFmtId="164" fontId="5" fillId="0" borderId="0" xfId="1" applyFont="1" applyBorder="1" applyAlignment="1">
      <alignment vertical="center"/>
    </xf>
    <xf numFmtId="164" fontId="5" fillId="0" borderId="20" xfId="1" applyFont="1" applyFill="1" applyBorder="1" applyAlignment="1">
      <alignment horizontal="center" vertical="center"/>
    </xf>
    <xf numFmtId="164" fontId="5" fillId="0" borderId="21" xfId="1" applyFont="1" applyFill="1" applyBorder="1" applyAlignment="1">
      <alignment horizontal="center" vertical="center"/>
    </xf>
    <xf numFmtId="164" fontId="5" fillId="0" borderId="22" xfId="1" applyFont="1" applyFill="1" applyBorder="1" applyAlignment="1">
      <alignment horizontal="center" vertical="center"/>
    </xf>
    <xf numFmtId="164" fontId="5" fillId="0" borderId="23" xfId="1" applyFont="1" applyFill="1" applyBorder="1" applyAlignment="1">
      <alignment horizontal="center" vertical="center"/>
    </xf>
    <xf numFmtId="164" fontId="5" fillId="0" borderId="24" xfId="1" applyFont="1" applyFill="1" applyBorder="1" applyAlignment="1">
      <alignment horizontal="center" vertical="center"/>
    </xf>
    <xf numFmtId="164" fontId="5" fillId="0" borderId="22" xfId="1" applyFont="1" applyFill="1" applyBorder="1" applyAlignment="1">
      <alignment horizontal="center" vertical="center" wrapText="1"/>
    </xf>
    <xf numFmtId="164" fontId="5" fillId="0" borderId="24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1" applyNumberFormat="1" applyFont="1" applyBorder="1" applyAlignment="1">
      <alignment vertical="center"/>
    </xf>
    <xf numFmtId="0" fontId="5" fillId="0" borderId="0" xfId="1" applyNumberFormat="1" applyFont="1" applyFill="1" applyAlignment="1">
      <alignment vertical="center"/>
    </xf>
    <xf numFmtId="164" fontId="5" fillId="0" borderId="0" xfId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165" fontId="2" fillId="0" borderId="12" xfId="0" applyNumberFormat="1" applyFont="1" applyFill="1" applyBorder="1" applyAlignment="1">
      <alignment horizontal="center" vertical="center"/>
    </xf>
    <xf numFmtId="164" fontId="5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 vertical="center"/>
    </xf>
    <xf numFmtId="164" fontId="5" fillId="0" borderId="0" xfId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164" fontId="2" fillId="2" borderId="10" xfId="1" applyFont="1" applyFill="1" applyBorder="1" applyAlignment="1">
      <alignment horizontal="center" vertical="center"/>
    </xf>
    <xf numFmtId="164" fontId="5" fillId="0" borderId="25" xfId="1" applyFont="1" applyFill="1" applyBorder="1" applyAlignment="1">
      <alignment horizontal="center" vertical="center"/>
    </xf>
    <xf numFmtId="9" fontId="5" fillId="0" borderId="26" xfId="3" applyFont="1" applyFill="1" applyBorder="1" applyAlignment="1">
      <alignment horizontal="center" vertical="center"/>
    </xf>
    <xf numFmtId="9" fontId="5" fillId="0" borderId="27" xfId="3" applyFont="1" applyFill="1" applyBorder="1" applyAlignment="1">
      <alignment horizontal="center" vertical="center"/>
    </xf>
    <xf numFmtId="166" fontId="5" fillId="0" borderId="28" xfId="1" applyNumberFormat="1" applyFont="1" applyFill="1" applyBorder="1" applyAlignment="1">
      <alignment horizontal="center" vertical="center"/>
    </xf>
    <xf numFmtId="166" fontId="5" fillId="0" borderId="29" xfId="1" applyNumberFormat="1" applyFont="1" applyFill="1" applyBorder="1" applyAlignment="1">
      <alignment horizontal="center" vertical="center"/>
    </xf>
    <xf numFmtId="164" fontId="5" fillId="0" borderId="30" xfId="1" applyFont="1" applyFill="1" applyBorder="1" applyAlignment="1">
      <alignment horizontal="center" vertical="center"/>
    </xf>
    <xf numFmtId="164" fontId="5" fillId="0" borderId="31" xfId="1" applyFont="1" applyFill="1" applyBorder="1" applyAlignment="1">
      <alignment horizontal="center" vertical="center" wrapText="1"/>
    </xf>
    <xf numFmtId="164" fontId="5" fillId="0" borderId="31" xfId="1" applyFont="1" applyFill="1" applyBorder="1" applyAlignment="1">
      <alignment horizontal="center" vertical="center"/>
    </xf>
    <xf numFmtId="166" fontId="5" fillId="0" borderId="32" xfId="1" applyNumberFormat="1" applyFont="1" applyFill="1" applyBorder="1" applyAlignment="1">
      <alignment horizontal="center" vertical="center"/>
    </xf>
    <xf numFmtId="9" fontId="5" fillId="0" borderId="33" xfId="3" applyFont="1" applyFill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5" fillId="0" borderId="35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21" xfId="1" applyFont="1" applyFill="1" applyBorder="1" applyAlignment="1">
      <alignment horizontal="center" vertical="center"/>
    </xf>
    <xf numFmtId="164" fontId="2" fillId="2" borderId="23" xfId="1" applyFont="1" applyFill="1" applyBorder="1" applyAlignment="1">
      <alignment horizontal="center" vertical="center"/>
    </xf>
    <xf numFmtId="164" fontId="2" fillId="2" borderId="25" xfId="1" applyFont="1" applyFill="1" applyBorder="1" applyAlignment="1">
      <alignment horizontal="center" vertical="center"/>
    </xf>
    <xf numFmtId="4" fontId="5" fillId="0" borderId="36" xfId="0" applyNumberFormat="1" applyFont="1" applyFill="1" applyBorder="1" applyAlignment="1">
      <alignment vertical="center"/>
    </xf>
    <xf numFmtId="4" fontId="5" fillId="0" borderId="37" xfId="0" applyNumberFormat="1" applyFont="1" applyFill="1" applyBorder="1" applyAlignment="1">
      <alignment vertical="center"/>
    </xf>
    <xf numFmtId="164" fontId="2" fillId="0" borderId="6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vertical="center"/>
    </xf>
    <xf numFmtId="164" fontId="6" fillId="2" borderId="19" xfId="1" applyFont="1" applyFill="1" applyBorder="1" applyAlignment="1">
      <alignment vertical="center" wrapText="1"/>
    </xf>
    <xf numFmtId="164" fontId="6" fillId="2" borderId="19" xfId="1" applyFont="1" applyFill="1" applyBorder="1" applyAlignment="1">
      <alignment vertical="center"/>
    </xf>
    <xf numFmtId="164" fontId="5" fillId="0" borderId="38" xfId="1" applyFont="1" applyFill="1" applyBorder="1" applyAlignment="1">
      <alignment horizontal="center" vertical="center"/>
    </xf>
    <xf numFmtId="164" fontId="6" fillId="0" borderId="19" xfId="1" applyFont="1" applyFill="1" applyBorder="1" applyAlignment="1">
      <alignment vertical="center" wrapText="1"/>
    </xf>
    <xf numFmtId="164" fontId="6" fillId="0" borderId="19" xfId="1" applyFont="1" applyFill="1" applyBorder="1" applyAlignment="1">
      <alignment vertical="center"/>
    </xf>
    <xf numFmtId="164" fontId="6" fillId="3" borderId="19" xfId="1" applyFont="1" applyFill="1" applyBorder="1" applyAlignment="1">
      <alignment vertical="center"/>
    </xf>
    <xf numFmtId="0" fontId="0" fillId="0" borderId="13" xfId="0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4" fontId="7" fillId="0" borderId="37" xfId="0" applyNumberFormat="1" applyFont="1" applyBorder="1" applyAlignment="1">
      <alignment horizontal="center" vertical="center"/>
    </xf>
    <xf numFmtId="4" fontId="7" fillId="0" borderId="40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42" xfId="1" applyNumberFormat="1" applyFont="1" applyFill="1" applyBorder="1" applyAlignment="1">
      <alignment horizontal="center" vertical="center" wrapText="1"/>
    </xf>
    <xf numFmtId="0" fontId="6" fillId="0" borderId="28" xfId="1" applyNumberFormat="1" applyFont="1" applyFill="1" applyBorder="1" applyAlignment="1">
      <alignment horizontal="center" vertical="center" wrapText="1"/>
    </xf>
    <xf numFmtId="0" fontId="6" fillId="0" borderId="29" xfId="1" applyNumberFormat="1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36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40" xfId="2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1" fillId="0" borderId="48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2"/>
    <cellStyle name="Porcentagem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10" zoomScaleNormal="100" workbookViewId="0">
      <selection activeCell="A29" sqref="A29:D29"/>
    </sheetView>
  </sheetViews>
  <sheetFormatPr defaultColWidth="8.140625" defaultRowHeight="12.75" x14ac:dyDescent="0.25"/>
  <cols>
    <col min="1" max="1" width="5.42578125" style="4" bestFit="1" customWidth="1"/>
    <col min="2" max="2" width="48.5703125" style="4" customWidth="1"/>
    <col min="3" max="3" width="6" style="4" bestFit="1" customWidth="1"/>
    <col min="4" max="4" width="8" style="4" bestFit="1" customWidth="1"/>
    <col min="5" max="5" width="8" style="4" customWidth="1"/>
    <col min="6" max="6" width="10.5703125" style="4" bestFit="1" customWidth="1"/>
    <col min="7" max="7" width="13.28515625" style="4" bestFit="1" customWidth="1"/>
    <col min="8" max="8" width="10.5703125" style="4" bestFit="1" customWidth="1"/>
    <col min="9" max="9" width="13.28515625" style="4" bestFit="1" customWidth="1"/>
    <col min="10" max="10" width="10.5703125" style="4" bestFit="1" customWidth="1"/>
    <col min="11" max="11" width="13.28515625" style="4" bestFit="1" customWidth="1"/>
    <col min="12" max="12" width="13.28515625" style="4" customWidth="1"/>
    <col min="13" max="13" width="14.28515625" style="4" bestFit="1" customWidth="1"/>
    <col min="14" max="14" width="13.28515625" style="4" customWidth="1"/>
    <col min="15" max="15" width="14.28515625" style="4" bestFit="1" customWidth="1"/>
    <col min="16" max="16" width="10.5703125" style="4" bestFit="1" customWidth="1"/>
    <col min="17" max="17" width="14.140625" style="44" customWidth="1"/>
    <col min="18" max="18" width="10.5703125" style="4" bestFit="1" customWidth="1"/>
    <col min="19" max="19" width="15" style="4" customWidth="1"/>
    <col min="20" max="20" width="10.140625" style="46" customWidth="1"/>
    <col min="21" max="21" width="12.140625" style="4" customWidth="1"/>
    <col min="22" max="16384" width="8.140625" style="4"/>
  </cols>
  <sheetData>
    <row r="1" spans="1:22" ht="16.5" customHeight="1" thickTop="1" thickBot="1" x14ac:dyDescent="0.3">
      <c r="A1" s="120" t="s">
        <v>0</v>
      </c>
      <c r="B1" s="117" t="s">
        <v>5</v>
      </c>
      <c r="C1" s="118" t="s">
        <v>1</v>
      </c>
      <c r="D1" s="117" t="s">
        <v>2</v>
      </c>
      <c r="E1" s="124" t="s">
        <v>9</v>
      </c>
      <c r="F1" s="123" t="s">
        <v>11</v>
      </c>
      <c r="G1" s="96"/>
      <c r="H1" s="96" t="s">
        <v>31</v>
      </c>
      <c r="I1" s="96"/>
      <c r="J1" s="96" t="s">
        <v>32</v>
      </c>
      <c r="K1" s="96"/>
      <c r="L1" s="96" t="s">
        <v>33</v>
      </c>
      <c r="M1" s="97"/>
      <c r="N1" s="96" t="s">
        <v>40</v>
      </c>
      <c r="O1" s="97"/>
      <c r="P1" s="93" t="s">
        <v>10</v>
      </c>
      <c r="Q1" s="100" t="s">
        <v>35</v>
      </c>
      <c r="R1" s="93" t="s">
        <v>34</v>
      </c>
      <c r="S1" s="100" t="s">
        <v>36</v>
      </c>
      <c r="T1" s="103" t="s">
        <v>37</v>
      </c>
      <c r="U1" s="86" t="s">
        <v>38</v>
      </c>
      <c r="V1" s="3"/>
    </row>
    <row r="2" spans="1:22" ht="15.75" customHeight="1" thickBot="1" x14ac:dyDescent="0.3">
      <c r="A2" s="121"/>
      <c r="B2" s="118"/>
      <c r="C2" s="119"/>
      <c r="D2" s="118"/>
      <c r="E2" s="125"/>
      <c r="F2" s="127" t="s">
        <v>3</v>
      </c>
      <c r="G2" s="91" t="s">
        <v>4</v>
      </c>
      <c r="H2" s="91" t="s">
        <v>3</v>
      </c>
      <c r="I2" s="91" t="s">
        <v>4</v>
      </c>
      <c r="J2" s="91" t="s">
        <v>3</v>
      </c>
      <c r="K2" s="91" t="s">
        <v>4</v>
      </c>
      <c r="L2" s="91" t="s">
        <v>3</v>
      </c>
      <c r="M2" s="98" t="s">
        <v>4</v>
      </c>
      <c r="N2" s="91" t="s">
        <v>3</v>
      </c>
      <c r="O2" s="98" t="s">
        <v>4</v>
      </c>
      <c r="P2" s="94"/>
      <c r="Q2" s="101"/>
      <c r="R2" s="94"/>
      <c r="S2" s="101"/>
      <c r="T2" s="104"/>
      <c r="U2" s="87"/>
    </row>
    <row r="3" spans="1:22" ht="15.75" customHeight="1" thickBot="1" x14ac:dyDescent="0.3">
      <c r="A3" s="114" t="s">
        <v>26</v>
      </c>
      <c r="B3" s="115"/>
      <c r="C3" s="115"/>
      <c r="D3" s="116"/>
      <c r="E3" s="126"/>
      <c r="F3" s="128"/>
      <c r="G3" s="92"/>
      <c r="H3" s="92"/>
      <c r="I3" s="92"/>
      <c r="J3" s="92"/>
      <c r="K3" s="92"/>
      <c r="L3" s="92"/>
      <c r="M3" s="122"/>
      <c r="N3" s="92"/>
      <c r="O3" s="99"/>
      <c r="P3" s="95"/>
      <c r="Q3" s="102"/>
      <c r="R3" s="95"/>
      <c r="S3" s="102"/>
      <c r="T3" s="105"/>
      <c r="U3" s="88"/>
    </row>
    <row r="4" spans="1:22" ht="15.75" customHeight="1" x14ac:dyDescent="0.25">
      <c r="A4" s="20">
        <v>1</v>
      </c>
      <c r="B4" s="21" t="s">
        <v>12</v>
      </c>
      <c r="C4" s="18" t="s">
        <v>24</v>
      </c>
      <c r="D4" s="31">
        <v>10</v>
      </c>
      <c r="E4" s="49"/>
      <c r="F4" s="65">
        <v>100</v>
      </c>
      <c r="G4" s="66">
        <f t="shared" ref="G4:G14" si="0">F4*$D4</f>
        <v>1000</v>
      </c>
      <c r="H4" s="67">
        <v>90</v>
      </c>
      <c r="I4" s="66">
        <f t="shared" ref="I4:I14" si="1">H4*$D4</f>
        <v>900</v>
      </c>
      <c r="J4" s="67">
        <v>90</v>
      </c>
      <c r="K4" s="66">
        <f t="shared" ref="K4:K14" si="2">J4*$D4</f>
        <v>900</v>
      </c>
      <c r="L4" s="67">
        <v>120</v>
      </c>
      <c r="M4" s="37">
        <f>L4*D4</f>
        <v>1200</v>
      </c>
      <c r="N4" s="67">
        <v>55</v>
      </c>
      <c r="O4" s="35">
        <f>N4*D4</f>
        <v>550</v>
      </c>
      <c r="P4" s="79">
        <f>AVERAGE(F4,H4,J4,L4,N4)</f>
        <v>91</v>
      </c>
      <c r="Q4" s="61">
        <f>P4*D4</f>
        <v>910</v>
      </c>
      <c r="R4" s="60">
        <f>MEDIAN(F4,H4,J4,L4,N4)</f>
        <v>90</v>
      </c>
      <c r="S4" s="62">
        <f>R4*D4</f>
        <v>900</v>
      </c>
      <c r="T4" s="63">
        <f>STDEVA(F4,H4,J4,L4)</f>
        <v>14.142135623730951</v>
      </c>
      <c r="U4" s="64">
        <f>T4/P4</f>
        <v>0.1554080837772632</v>
      </c>
    </row>
    <row r="5" spans="1:22" ht="15.75" customHeight="1" x14ac:dyDescent="0.25">
      <c r="A5" s="2">
        <v>2</v>
      </c>
      <c r="B5" s="16" t="s">
        <v>13</v>
      </c>
      <c r="C5" s="17" t="s">
        <v>24</v>
      </c>
      <c r="D5" s="19">
        <v>120</v>
      </c>
      <c r="E5" s="49"/>
      <c r="F5" s="68">
        <v>50</v>
      </c>
      <c r="G5" s="35">
        <f t="shared" si="0"/>
        <v>6000</v>
      </c>
      <c r="H5" s="54">
        <v>40</v>
      </c>
      <c r="I5" s="35">
        <f t="shared" si="1"/>
        <v>4800</v>
      </c>
      <c r="J5" s="54">
        <v>60</v>
      </c>
      <c r="K5" s="35">
        <f t="shared" si="2"/>
        <v>7200</v>
      </c>
      <c r="L5" s="54">
        <v>70</v>
      </c>
      <c r="M5" s="39">
        <f t="shared" ref="M5:M14" si="3">L5*D5</f>
        <v>8400</v>
      </c>
      <c r="N5" s="54">
        <v>40</v>
      </c>
      <c r="O5" s="35">
        <f t="shared" ref="O5:O14" si="4">N5*D5</f>
        <v>4800</v>
      </c>
      <c r="P5" s="79">
        <f t="shared" ref="P5:P14" si="5">AVERAGE(F5,H5,J5,L5,N5)</f>
        <v>52</v>
      </c>
      <c r="Q5" s="42">
        <f t="shared" ref="Q5:Q14" si="6">P5*D5</f>
        <v>6240</v>
      </c>
      <c r="R5" s="60">
        <f t="shared" ref="R5:R14" si="7">MEDIAN(F5,H5,J5,L5,N5)</f>
        <v>50</v>
      </c>
      <c r="S5" s="62">
        <f t="shared" ref="S5:S14" si="8">R5*D5</f>
        <v>6000</v>
      </c>
      <c r="T5" s="58">
        <f t="shared" ref="T5:T30" si="9">STDEVA(F5,H5,J5,L5)</f>
        <v>12.909944487358056</v>
      </c>
      <c r="U5" s="56">
        <f t="shared" ref="U5:U30" si="10">T5/P5</f>
        <v>0.24826816321842415</v>
      </c>
    </row>
    <row r="6" spans="1:22" ht="15.75" customHeight="1" x14ac:dyDescent="0.25">
      <c r="A6" s="2">
        <v>3</v>
      </c>
      <c r="B6" s="16" t="s">
        <v>14</v>
      </c>
      <c r="C6" s="17" t="s">
        <v>23</v>
      </c>
      <c r="D6" s="19">
        <v>7</v>
      </c>
      <c r="E6" s="49"/>
      <c r="F6" s="68">
        <v>55</v>
      </c>
      <c r="G6" s="35">
        <f t="shared" si="0"/>
        <v>385</v>
      </c>
      <c r="H6" s="54">
        <v>40</v>
      </c>
      <c r="I6" s="35">
        <f t="shared" si="1"/>
        <v>280</v>
      </c>
      <c r="J6" s="54">
        <v>60</v>
      </c>
      <c r="K6" s="35">
        <f t="shared" si="2"/>
        <v>420</v>
      </c>
      <c r="L6" s="54">
        <v>70</v>
      </c>
      <c r="M6" s="39">
        <f t="shared" si="3"/>
        <v>490</v>
      </c>
      <c r="N6" s="54">
        <v>30</v>
      </c>
      <c r="O6" s="35">
        <f t="shared" si="4"/>
        <v>210</v>
      </c>
      <c r="P6" s="79">
        <f t="shared" si="5"/>
        <v>51</v>
      </c>
      <c r="Q6" s="42">
        <f t="shared" si="6"/>
        <v>357</v>
      </c>
      <c r="R6" s="60">
        <f t="shared" si="7"/>
        <v>55</v>
      </c>
      <c r="S6" s="62">
        <f t="shared" si="8"/>
        <v>385</v>
      </c>
      <c r="T6" s="58">
        <f t="shared" si="9"/>
        <v>12.5</v>
      </c>
      <c r="U6" s="56">
        <f t="shared" si="10"/>
        <v>0.24509803921568626</v>
      </c>
    </row>
    <row r="7" spans="1:22" ht="15.75" customHeight="1" x14ac:dyDescent="0.25">
      <c r="A7" s="2">
        <v>4</v>
      </c>
      <c r="B7" s="16" t="s">
        <v>15</v>
      </c>
      <c r="C7" s="17" t="s">
        <v>23</v>
      </c>
      <c r="D7" s="19">
        <v>34</v>
      </c>
      <c r="E7" s="49"/>
      <c r="F7" s="68">
        <v>55</v>
      </c>
      <c r="G7" s="35">
        <f t="shared" si="0"/>
        <v>1870</v>
      </c>
      <c r="H7" s="54">
        <v>60</v>
      </c>
      <c r="I7" s="35">
        <f t="shared" si="1"/>
        <v>2040</v>
      </c>
      <c r="J7" s="54">
        <v>60</v>
      </c>
      <c r="K7" s="35">
        <f t="shared" si="2"/>
        <v>2040</v>
      </c>
      <c r="L7" s="54">
        <v>80</v>
      </c>
      <c r="M7" s="39">
        <f t="shared" si="3"/>
        <v>2720</v>
      </c>
      <c r="N7" s="54">
        <v>45</v>
      </c>
      <c r="O7" s="35">
        <f t="shared" si="4"/>
        <v>1530</v>
      </c>
      <c r="P7" s="79">
        <f t="shared" si="5"/>
        <v>60</v>
      </c>
      <c r="Q7" s="42">
        <f t="shared" si="6"/>
        <v>2040</v>
      </c>
      <c r="R7" s="60">
        <f t="shared" si="7"/>
        <v>60</v>
      </c>
      <c r="S7" s="62">
        <f t="shared" si="8"/>
        <v>2040</v>
      </c>
      <c r="T7" s="58">
        <f t="shared" si="9"/>
        <v>11.086778913041726</v>
      </c>
      <c r="U7" s="56">
        <f t="shared" si="10"/>
        <v>0.18477964855069545</v>
      </c>
    </row>
    <row r="8" spans="1:22" ht="15.75" customHeight="1" x14ac:dyDescent="0.25">
      <c r="A8" s="2">
        <v>5</v>
      </c>
      <c r="B8" s="16" t="s">
        <v>16</v>
      </c>
      <c r="C8" s="17" t="s">
        <v>23</v>
      </c>
      <c r="D8" s="19">
        <v>65</v>
      </c>
      <c r="E8" s="49"/>
      <c r="F8" s="68">
        <v>70</v>
      </c>
      <c r="G8" s="35">
        <f t="shared" si="0"/>
        <v>4550</v>
      </c>
      <c r="H8" s="54">
        <v>80</v>
      </c>
      <c r="I8" s="35">
        <f t="shared" si="1"/>
        <v>5200</v>
      </c>
      <c r="J8" s="54">
        <v>80</v>
      </c>
      <c r="K8" s="35">
        <f t="shared" si="2"/>
        <v>5200</v>
      </c>
      <c r="L8" s="54">
        <v>85</v>
      </c>
      <c r="M8" s="39">
        <f t="shared" si="3"/>
        <v>5525</v>
      </c>
      <c r="N8" s="54">
        <v>50</v>
      </c>
      <c r="O8" s="35">
        <f t="shared" si="4"/>
        <v>3250</v>
      </c>
      <c r="P8" s="79">
        <f t="shared" si="5"/>
        <v>73</v>
      </c>
      <c r="Q8" s="42">
        <f t="shared" si="6"/>
        <v>4745</v>
      </c>
      <c r="R8" s="60">
        <f t="shared" si="7"/>
        <v>80</v>
      </c>
      <c r="S8" s="62">
        <f t="shared" si="8"/>
        <v>5200</v>
      </c>
      <c r="T8" s="58">
        <f t="shared" si="9"/>
        <v>6.2915286960589585</v>
      </c>
      <c r="U8" s="56">
        <f t="shared" si="10"/>
        <v>8.6185324603547372E-2</v>
      </c>
    </row>
    <row r="9" spans="1:22" ht="15.75" customHeight="1" x14ac:dyDescent="0.25">
      <c r="A9" s="2">
        <v>6</v>
      </c>
      <c r="B9" s="16" t="s">
        <v>17</v>
      </c>
      <c r="C9" s="17" t="s">
        <v>23</v>
      </c>
      <c r="D9" s="19">
        <v>3</v>
      </c>
      <c r="E9" s="49"/>
      <c r="F9" s="68">
        <v>120</v>
      </c>
      <c r="G9" s="35">
        <f t="shared" si="0"/>
        <v>360</v>
      </c>
      <c r="H9" s="54">
        <v>120</v>
      </c>
      <c r="I9" s="35">
        <f t="shared" si="1"/>
        <v>360</v>
      </c>
      <c r="J9" s="54">
        <v>140</v>
      </c>
      <c r="K9" s="35">
        <f t="shared" si="2"/>
        <v>420</v>
      </c>
      <c r="L9" s="54">
        <v>90</v>
      </c>
      <c r="M9" s="39">
        <f t="shared" si="3"/>
        <v>270</v>
      </c>
      <c r="N9" s="54">
        <v>135</v>
      </c>
      <c r="O9" s="35">
        <f t="shared" si="4"/>
        <v>405</v>
      </c>
      <c r="P9" s="79">
        <f t="shared" si="5"/>
        <v>121</v>
      </c>
      <c r="Q9" s="42">
        <f t="shared" si="6"/>
        <v>363</v>
      </c>
      <c r="R9" s="60">
        <f t="shared" si="7"/>
        <v>120</v>
      </c>
      <c r="S9" s="62">
        <f t="shared" si="8"/>
        <v>360</v>
      </c>
      <c r="T9" s="58">
        <f t="shared" si="9"/>
        <v>20.615528128088304</v>
      </c>
      <c r="U9" s="56">
        <f t="shared" si="10"/>
        <v>0.17037626552139093</v>
      </c>
    </row>
    <row r="10" spans="1:22" ht="15.75" customHeight="1" x14ac:dyDescent="0.25">
      <c r="A10" s="2">
        <v>7</v>
      </c>
      <c r="B10" s="16" t="s">
        <v>18</v>
      </c>
      <c r="C10" s="17" t="s">
        <v>23</v>
      </c>
      <c r="D10" s="19">
        <v>1</v>
      </c>
      <c r="E10" s="49"/>
      <c r="F10" s="68">
        <v>350</v>
      </c>
      <c r="G10" s="35">
        <f t="shared" si="0"/>
        <v>350</v>
      </c>
      <c r="H10" s="54">
        <v>550</v>
      </c>
      <c r="I10" s="35">
        <f t="shared" si="1"/>
        <v>550</v>
      </c>
      <c r="J10" s="54">
        <v>360</v>
      </c>
      <c r="K10" s="35">
        <f t="shared" si="2"/>
        <v>360</v>
      </c>
      <c r="L10" s="54">
        <v>150</v>
      </c>
      <c r="M10" s="39">
        <f t="shared" si="3"/>
        <v>150</v>
      </c>
      <c r="N10" s="54">
        <v>380</v>
      </c>
      <c r="O10" s="35">
        <f t="shared" si="4"/>
        <v>380</v>
      </c>
      <c r="P10" s="79">
        <f t="shared" si="5"/>
        <v>358</v>
      </c>
      <c r="Q10" s="42">
        <f t="shared" si="6"/>
        <v>358</v>
      </c>
      <c r="R10" s="60">
        <f t="shared" si="7"/>
        <v>360</v>
      </c>
      <c r="S10" s="62">
        <f t="shared" si="8"/>
        <v>360</v>
      </c>
      <c r="T10" s="58">
        <f t="shared" si="9"/>
        <v>163.37584480781322</v>
      </c>
      <c r="U10" s="56">
        <f t="shared" si="10"/>
        <v>0.4563571084017129</v>
      </c>
    </row>
    <row r="11" spans="1:22" ht="15.75" customHeight="1" x14ac:dyDescent="0.25">
      <c r="A11" s="2">
        <v>8</v>
      </c>
      <c r="B11" s="16" t="s">
        <v>19</v>
      </c>
      <c r="C11" s="17" t="s">
        <v>23</v>
      </c>
      <c r="D11" s="19">
        <v>5</v>
      </c>
      <c r="E11" s="49"/>
      <c r="F11" s="68">
        <v>50</v>
      </c>
      <c r="G11" s="35">
        <f t="shared" si="0"/>
        <v>250</v>
      </c>
      <c r="H11" s="54">
        <v>38</v>
      </c>
      <c r="I11" s="35">
        <f t="shared" si="1"/>
        <v>190</v>
      </c>
      <c r="J11" s="54">
        <v>60</v>
      </c>
      <c r="K11" s="35">
        <f t="shared" si="2"/>
        <v>300</v>
      </c>
      <c r="L11" s="54">
        <v>70</v>
      </c>
      <c r="M11" s="39">
        <f t="shared" si="3"/>
        <v>350</v>
      </c>
      <c r="N11" s="54">
        <v>45</v>
      </c>
      <c r="O11" s="35">
        <f t="shared" si="4"/>
        <v>225</v>
      </c>
      <c r="P11" s="79">
        <f t="shared" si="5"/>
        <v>52.6</v>
      </c>
      <c r="Q11" s="42">
        <f t="shared" si="6"/>
        <v>263</v>
      </c>
      <c r="R11" s="60">
        <f t="shared" si="7"/>
        <v>50</v>
      </c>
      <c r="S11" s="62">
        <f t="shared" si="8"/>
        <v>250</v>
      </c>
      <c r="T11" s="58">
        <f t="shared" si="9"/>
        <v>13.699148392023011</v>
      </c>
      <c r="U11" s="56">
        <f t="shared" si="10"/>
        <v>0.26044008349853631</v>
      </c>
    </row>
    <row r="12" spans="1:22" ht="15.75" customHeight="1" x14ac:dyDescent="0.25">
      <c r="A12" s="2">
        <v>9</v>
      </c>
      <c r="B12" s="16" t="s">
        <v>20</v>
      </c>
      <c r="C12" s="17" t="s">
        <v>23</v>
      </c>
      <c r="D12" s="19">
        <v>56</v>
      </c>
      <c r="E12" s="49"/>
      <c r="F12" s="68">
        <v>50</v>
      </c>
      <c r="G12" s="35">
        <f t="shared" si="0"/>
        <v>2800</v>
      </c>
      <c r="H12" s="54">
        <v>48</v>
      </c>
      <c r="I12" s="35">
        <f t="shared" si="1"/>
        <v>2688</v>
      </c>
      <c r="J12" s="54">
        <v>60</v>
      </c>
      <c r="K12" s="35">
        <f t="shared" si="2"/>
        <v>3360</v>
      </c>
      <c r="L12" s="54">
        <v>75</v>
      </c>
      <c r="M12" s="39">
        <f t="shared" si="3"/>
        <v>4200</v>
      </c>
      <c r="N12" s="54">
        <v>48</v>
      </c>
      <c r="O12" s="35">
        <f t="shared" si="4"/>
        <v>2688</v>
      </c>
      <c r="P12" s="79">
        <f t="shared" si="5"/>
        <v>56.2</v>
      </c>
      <c r="Q12" s="42">
        <f t="shared" si="6"/>
        <v>3147.2000000000003</v>
      </c>
      <c r="R12" s="60">
        <f t="shared" si="7"/>
        <v>50</v>
      </c>
      <c r="S12" s="62">
        <f t="shared" si="8"/>
        <v>2800</v>
      </c>
      <c r="T12" s="58">
        <f t="shared" si="9"/>
        <v>12.338962679253067</v>
      </c>
      <c r="U12" s="56">
        <f t="shared" si="10"/>
        <v>0.2195544960721186</v>
      </c>
    </row>
    <row r="13" spans="1:22" ht="15.75" customHeight="1" x14ac:dyDescent="0.25">
      <c r="A13" s="2">
        <v>10</v>
      </c>
      <c r="B13" s="16" t="s">
        <v>21</v>
      </c>
      <c r="C13" s="17" t="s">
        <v>23</v>
      </c>
      <c r="D13" s="19">
        <v>11</v>
      </c>
      <c r="E13" s="49"/>
      <c r="F13" s="68">
        <v>85</v>
      </c>
      <c r="G13" s="35">
        <f t="shared" si="0"/>
        <v>935</v>
      </c>
      <c r="H13" s="54">
        <v>68</v>
      </c>
      <c r="I13" s="35">
        <f t="shared" si="1"/>
        <v>748</v>
      </c>
      <c r="J13" s="54">
        <v>90</v>
      </c>
      <c r="K13" s="35">
        <f t="shared" si="2"/>
        <v>990</v>
      </c>
      <c r="L13" s="54">
        <v>110</v>
      </c>
      <c r="M13" s="39">
        <f t="shared" si="3"/>
        <v>1210</v>
      </c>
      <c r="N13" s="54">
        <v>120</v>
      </c>
      <c r="O13" s="35">
        <f t="shared" si="4"/>
        <v>1320</v>
      </c>
      <c r="P13" s="79">
        <f t="shared" si="5"/>
        <v>94.6</v>
      </c>
      <c r="Q13" s="42">
        <f t="shared" si="6"/>
        <v>1040.5999999999999</v>
      </c>
      <c r="R13" s="60">
        <f t="shared" si="7"/>
        <v>90</v>
      </c>
      <c r="S13" s="62">
        <f t="shared" si="8"/>
        <v>990</v>
      </c>
      <c r="T13" s="58">
        <f t="shared" si="9"/>
        <v>17.289206652321173</v>
      </c>
      <c r="U13" s="56">
        <f t="shared" si="10"/>
        <v>0.18276116968627035</v>
      </c>
    </row>
    <row r="14" spans="1:22" ht="15.75" customHeight="1" thickBot="1" x14ac:dyDescent="0.3">
      <c r="A14" s="22">
        <v>11</v>
      </c>
      <c r="B14" s="23" t="s">
        <v>22</v>
      </c>
      <c r="C14" s="25" t="s">
        <v>23</v>
      </c>
      <c r="D14" s="26">
        <v>2</v>
      </c>
      <c r="E14" s="49"/>
      <c r="F14" s="68">
        <v>300</v>
      </c>
      <c r="G14" s="35">
        <f t="shared" si="0"/>
        <v>600</v>
      </c>
      <c r="H14" s="54">
        <v>250</v>
      </c>
      <c r="I14" s="35">
        <f t="shared" si="1"/>
        <v>500</v>
      </c>
      <c r="J14" s="54">
        <v>290</v>
      </c>
      <c r="K14" s="35">
        <f t="shared" si="2"/>
        <v>580</v>
      </c>
      <c r="L14" s="54">
        <v>390</v>
      </c>
      <c r="M14" s="39">
        <f t="shared" si="3"/>
        <v>780</v>
      </c>
      <c r="N14" s="54">
        <v>690</v>
      </c>
      <c r="O14" s="35">
        <f t="shared" si="4"/>
        <v>1380</v>
      </c>
      <c r="P14" s="79">
        <f t="shared" si="5"/>
        <v>384</v>
      </c>
      <c r="Q14" s="42">
        <f t="shared" si="6"/>
        <v>768</v>
      </c>
      <c r="R14" s="60">
        <f t="shared" si="7"/>
        <v>300</v>
      </c>
      <c r="S14" s="62">
        <f t="shared" si="8"/>
        <v>600</v>
      </c>
      <c r="T14" s="58">
        <f t="shared" si="9"/>
        <v>59.090326337452787</v>
      </c>
      <c r="U14" s="56">
        <f t="shared" si="10"/>
        <v>0.15388105817044997</v>
      </c>
    </row>
    <row r="15" spans="1:22" ht="15.75" customHeight="1" thickBot="1" x14ac:dyDescent="0.3">
      <c r="A15" s="114" t="s">
        <v>27</v>
      </c>
      <c r="B15" s="115"/>
      <c r="C15" s="115"/>
      <c r="D15" s="116"/>
      <c r="E15" s="49"/>
      <c r="F15" s="68"/>
      <c r="G15" s="35"/>
      <c r="H15" s="54"/>
      <c r="I15" s="35"/>
      <c r="J15" s="54"/>
      <c r="K15" s="35"/>
      <c r="L15" s="54"/>
      <c r="M15" s="39"/>
      <c r="N15" s="54"/>
      <c r="O15" s="39"/>
      <c r="P15" s="38"/>
      <c r="Q15" s="42"/>
      <c r="R15" s="38"/>
      <c r="S15" s="39"/>
      <c r="T15" s="58"/>
      <c r="U15" s="56"/>
    </row>
    <row r="16" spans="1:22" ht="15.75" customHeight="1" thickBot="1" x14ac:dyDescent="0.3">
      <c r="A16" s="27"/>
      <c r="B16" s="28" t="s">
        <v>25</v>
      </c>
      <c r="C16" s="28" t="s">
        <v>29</v>
      </c>
      <c r="D16" s="29">
        <v>110</v>
      </c>
      <c r="E16" s="49"/>
      <c r="F16" s="68">
        <v>75</v>
      </c>
      <c r="G16" s="35">
        <f>F16*D16</f>
        <v>8250</v>
      </c>
      <c r="H16" s="54">
        <v>80</v>
      </c>
      <c r="I16" s="35">
        <f>H16*D16</f>
        <v>8800</v>
      </c>
      <c r="J16" s="54">
        <v>80</v>
      </c>
      <c r="K16" s="35">
        <f>J16*D16</f>
        <v>8800</v>
      </c>
      <c r="L16" s="54">
        <v>83</v>
      </c>
      <c r="M16" s="39">
        <f>L16*D16</f>
        <v>9130</v>
      </c>
      <c r="N16" s="54">
        <v>190</v>
      </c>
      <c r="O16" s="39">
        <f>N16*D16</f>
        <v>20900</v>
      </c>
      <c r="P16" s="38">
        <f>AVERAGE(F16,H16,J16,L16,N16)</f>
        <v>101.6</v>
      </c>
      <c r="Q16" s="42">
        <f>P16*D16</f>
        <v>11176</v>
      </c>
      <c r="R16" s="38">
        <f>MEDIAN(F16,H16,J16,L16,N16)</f>
        <v>80</v>
      </c>
      <c r="S16" s="39">
        <f>R16*D16</f>
        <v>8800</v>
      </c>
      <c r="T16" s="58">
        <f t="shared" si="9"/>
        <v>3.3166247903553998</v>
      </c>
      <c r="U16" s="56">
        <f t="shared" si="10"/>
        <v>3.26439447869626E-2</v>
      </c>
    </row>
    <row r="17" spans="1:21" ht="15.75" customHeight="1" thickBot="1" x14ac:dyDescent="0.3">
      <c r="A17" s="114" t="s">
        <v>28</v>
      </c>
      <c r="B17" s="115"/>
      <c r="C17" s="115"/>
      <c r="D17" s="116"/>
      <c r="E17" s="49"/>
      <c r="F17" s="68"/>
      <c r="G17" s="35"/>
      <c r="H17" s="54"/>
      <c r="I17" s="35"/>
      <c r="J17" s="54"/>
      <c r="K17" s="35"/>
      <c r="L17" s="54"/>
      <c r="M17" s="39"/>
      <c r="N17" s="54"/>
      <c r="O17" s="39"/>
      <c r="P17" s="38"/>
      <c r="Q17" s="42"/>
      <c r="R17" s="38"/>
      <c r="S17" s="39"/>
      <c r="T17" s="58"/>
      <c r="U17" s="56"/>
    </row>
    <row r="18" spans="1:21" ht="15.75" customHeight="1" x14ac:dyDescent="0.25">
      <c r="A18" s="30"/>
      <c r="B18" s="21" t="s">
        <v>12</v>
      </c>
      <c r="C18" s="18" t="s">
        <v>24</v>
      </c>
      <c r="D18" s="32">
        <v>10</v>
      </c>
      <c r="E18" s="49"/>
      <c r="F18" s="68">
        <v>100</v>
      </c>
      <c r="G18" s="35">
        <f>F18*D18</f>
        <v>1000</v>
      </c>
      <c r="H18" s="54">
        <v>90</v>
      </c>
      <c r="I18" s="35">
        <f>H18*D18</f>
        <v>900</v>
      </c>
      <c r="J18" s="54">
        <v>90</v>
      </c>
      <c r="K18" s="35">
        <f>J18*D18</f>
        <v>900</v>
      </c>
      <c r="L18" s="54">
        <v>120</v>
      </c>
      <c r="M18" s="39">
        <f>L18*D18</f>
        <v>1200</v>
      </c>
      <c r="N18" s="54">
        <v>55</v>
      </c>
      <c r="O18" s="39">
        <f>N18*D18</f>
        <v>550</v>
      </c>
      <c r="P18" s="38">
        <f>AVERAGE(F18,H18,J18,L18,N18)</f>
        <v>91</v>
      </c>
      <c r="Q18" s="42">
        <f>P18*D18</f>
        <v>910</v>
      </c>
      <c r="R18" s="38">
        <f>MEDIAN(F18,H18,J18,L18,N18)</f>
        <v>90</v>
      </c>
      <c r="S18" s="39">
        <f>R18*D18</f>
        <v>900</v>
      </c>
      <c r="T18" s="58">
        <f t="shared" si="9"/>
        <v>14.142135623730951</v>
      </c>
      <c r="U18" s="56">
        <f t="shared" si="10"/>
        <v>0.1554080837772632</v>
      </c>
    </row>
    <row r="19" spans="1:21" ht="15.75" customHeight="1" x14ac:dyDescent="0.25">
      <c r="A19" s="24"/>
      <c r="B19" s="16" t="s">
        <v>13</v>
      </c>
      <c r="C19" s="17" t="s">
        <v>24</v>
      </c>
      <c r="D19" s="32">
        <v>120</v>
      </c>
      <c r="E19" s="49"/>
      <c r="F19" s="68">
        <v>50</v>
      </c>
      <c r="G19" s="35">
        <f t="shared" ref="G19:G28" si="11">F19*D19</f>
        <v>6000</v>
      </c>
      <c r="H19" s="54">
        <v>40</v>
      </c>
      <c r="I19" s="35">
        <f t="shared" ref="I19:I28" si="12">H19*D19</f>
        <v>4800</v>
      </c>
      <c r="J19" s="54">
        <v>60</v>
      </c>
      <c r="K19" s="35">
        <f t="shared" ref="K19:K28" si="13">J19*D19</f>
        <v>7200</v>
      </c>
      <c r="L19" s="54">
        <v>70</v>
      </c>
      <c r="M19" s="39">
        <f t="shared" ref="M19:M28" si="14">L19*D19</f>
        <v>8400</v>
      </c>
      <c r="N19" s="54">
        <v>40</v>
      </c>
      <c r="O19" s="39">
        <f t="shared" ref="O19:O28" si="15">N19*D19</f>
        <v>4800</v>
      </c>
      <c r="P19" s="38">
        <f t="shared" ref="P19:P28" si="16">AVERAGE(F19,H19,J19,L19,N19)</f>
        <v>52</v>
      </c>
      <c r="Q19" s="42">
        <f t="shared" ref="Q19:Q28" si="17">P19*D19</f>
        <v>6240</v>
      </c>
      <c r="R19" s="38">
        <f t="shared" ref="R19:R28" si="18">MEDIAN(F19,H19,J19,L19,N19)</f>
        <v>50</v>
      </c>
      <c r="S19" s="39">
        <f t="shared" ref="S19:S28" si="19">R19*D19</f>
        <v>6000</v>
      </c>
      <c r="T19" s="58">
        <f t="shared" si="9"/>
        <v>12.909944487358056</v>
      </c>
      <c r="U19" s="56">
        <f t="shared" si="10"/>
        <v>0.24826816321842415</v>
      </c>
    </row>
    <row r="20" spans="1:21" ht="15.75" customHeight="1" x14ac:dyDescent="0.25">
      <c r="A20" s="24"/>
      <c r="B20" s="16" t="s">
        <v>14</v>
      </c>
      <c r="C20" s="17" t="s">
        <v>23</v>
      </c>
      <c r="D20" s="32">
        <v>7</v>
      </c>
      <c r="E20" s="49"/>
      <c r="F20" s="68">
        <v>55</v>
      </c>
      <c r="G20" s="35">
        <f t="shared" si="11"/>
        <v>385</v>
      </c>
      <c r="H20" s="54">
        <v>40</v>
      </c>
      <c r="I20" s="35">
        <f t="shared" si="12"/>
        <v>280</v>
      </c>
      <c r="J20" s="54">
        <v>60</v>
      </c>
      <c r="K20" s="35">
        <f t="shared" si="13"/>
        <v>420</v>
      </c>
      <c r="L20" s="54">
        <v>70</v>
      </c>
      <c r="M20" s="39">
        <f t="shared" si="14"/>
        <v>490</v>
      </c>
      <c r="N20" s="54">
        <v>30</v>
      </c>
      <c r="O20" s="39">
        <f t="shared" si="15"/>
        <v>210</v>
      </c>
      <c r="P20" s="38">
        <f t="shared" si="16"/>
        <v>51</v>
      </c>
      <c r="Q20" s="42">
        <f t="shared" si="17"/>
        <v>357</v>
      </c>
      <c r="R20" s="38">
        <f t="shared" si="18"/>
        <v>55</v>
      </c>
      <c r="S20" s="39">
        <f t="shared" si="19"/>
        <v>385</v>
      </c>
      <c r="T20" s="58">
        <f t="shared" si="9"/>
        <v>12.5</v>
      </c>
      <c r="U20" s="56">
        <f t="shared" si="10"/>
        <v>0.24509803921568626</v>
      </c>
    </row>
    <row r="21" spans="1:21" ht="15.75" customHeight="1" x14ac:dyDescent="0.25">
      <c r="A21" s="24"/>
      <c r="B21" s="16" t="s">
        <v>15</v>
      </c>
      <c r="C21" s="17" t="s">
        <v>23</v>
      </c>
      <c r="D21" s="32">
        <v>34</v>
      </c>
      <c r="E21" s="49"/>
      <c r="F21" s="68">
        <v>55</v>
      </c>
      <c r="G21" s="35">
        <f t="shared" si="11"/>
        <v>1870</v>
      </c>
      <c r="H21" s="54">
        <v>60</v>
      </c>
      <c r="I21" s="35">
        <f t="shared" si="12"/>
        <v>2040</v>
      </c>
      <c r="J21" s="54">
        <v>60</v>
      </c>
      <c r="K21" s="35">
        <f t="shared" si="13"/>
        <v>2040</v>
      </c>
      <c r="L21" s="54">
        <v>80</v>
      </c>
      <c r="M21" s="39">
        <f t="shared" si="14"/>
        <v>2720</v>
      </c>
      <c r="N21" s="54">
        <v>45</v>
      </c>
      <c r="O21" s="39">
        <f t="shared" si="15"/>
        <v>1530</v>
      </c>
      <c r="P21" s="38">
        <f t="shared" si="16"/>
        <v>60</v>
      </c>
      <c r="Q21" s="42">
        <f t="shared" si="17"/>
        <v>2040</v>
      </c>
      <c r="R21" s="38">
        <f t="shared" si="18"/>
        <v>60</v>
      </c>
      <c r="S21" s="39">
        <f t="shared" si="19"/>
        <v>2040</v>
      </c>
      <c r="T21" s="58">
        <f t="shared" si="9"/>
        <v>11.086778913041726</v>
      </c>
      <c r="U21" s="56">
        <f t="shared" si="10"/>
        <v>0.18477964855069545</v>
      </c>
    </row>
    <row r="22" spans="1:21" ht="15.75" customHeight="1" x14ac:dyDescent="0.25">
      <c r="A22" s="24"/>
      <c r="B22" s="16" t="s">
        <v>16</v>
      </c>
      <c r="C22" s="17" t="s">
        <v>23</v>
      </c>
      <c r="D22" s="32">
        <v>65</v>
      </c>
      <c r="E22" s="49"/>
      <c r="F22" s="68">
        <v>70</v>
      </c>
      <c r="G22" s="35">
        <f t="shared" si="11"/>
        <v>4550</v>
      </c>
      <c r="H22" s="54">
        <v>80</v>
      </c>
      <c r="I22" s="35">
        <f t="shared" si="12"/>
        <v>5200</v>
      </c>
      <c r="J22" s="54">
        <v>80</v>
      </c>
      <c r="K22" s="35">
        <f t="shared" si="13"/>
        <v>5200</v>
      </c>
      <c r="L22" s="54">
        <v>85</v>
      </c>
      <c r="M22" s="39">
        <f t="shared" si="14"/>
        <v>5525</v>
      </c>
      <c r="N22" s="54">
        <v>50</v>
      </c>
      <c r="O22" s="39">
        <f t="shared" si="15"/>
        <v>3250</v>
      </c>
      <c r="P22" s="38">
        <f t="shared" si="16"/>
        <v>73</v>
      </c>
      <c r="Q22" s="42">
        <f t="shared" si="17"/>
        <v>4745</v>
      </c>
      <c r="R22" s="38">
        <f t="shared" si="18"/>
        <v>80</v>
      </c>
      <c r="S22" s="39">
        <f t="shared" si="19"/>
        <v>5200</v>
      </c>
      <c r="T22" s="58">
        <f t="shared" si="9"/>
        <v>6.2915286960589585</v>
      </c>
      <c r="U22" s="56">
        <f t="shared" si="10"/>
        <v>8.6185324603547372E-2</v>
      </c>
    </row>
    <row r="23" spans="1:21" ht="15.75" customHeight="1" x14ac:dyDescent="0.25">
      <c r="A23" s="24"/>
      <c r="B23" s="16" t="s">
        <v>17</v>
      </c>
      <c r="C23" s="17" t="s">
        <v>23</v>
      </c>
      <c r="D23" s="32">
        <v>3</v>
      </c>
      <c r="E23" s="49"/>
      <c r="F23" s="68">
        <v>120</v>
      </c>
      <c r="G23" s="35">
        <f t="shared" si="11"/>
        <v>360</v>
      </c>
      <c r="H23" s="54">
        <v>120</v>
      </c>
      <c r="I23" s="35">
        <f t="shared" si="12"/>
        <v>360</v>
      </c>
      <c r="J23" s="54">
        <v>140</v>
      </c>
      <c r="K23" s="35">
        <f t="shared" si="13"/>
        <v>420</v>
      </c>
      <c r="L23" s="54">
        <v>90</v>
      </c>
      <c r="M23" s="39">
        <f t="shared" si="14"/>
        <v>270</v>
      </c>
      <c r="N23" s="54">
        <v>135</v>
      </c>
      <c r="O23" s="39">
        <f t="shared" si="15"/>
        <v>405</v>
      </c>
      <c r="P23" s="38">
        <f t="shared" si="16"/>
        <v>121</v>
      </c>
      <c r="Q23" s="42">
        <f t="shared" si="17"/>
        <v>363</v>
      </c>
      <c r="R23" s="38">
        <f t="shared" si="18"/>
        <v>120</v>
      </c>
      <c r="S23" s="39">
        <f t="shared" si="19"/>
        <v>360</v>
      </c>
      <c r="T23" s="58">
        <f t="shared" si="9"/>
        <v>20.615528128088304</v>
      </c>
      <c r="U23" s="56">
        <f t="shared" si="10"/>
        <v>0.17037626552139093</v>
      </c>
    </row>
    <row r="24" spans="1:21" ht="15.75" customHeight="1" x14ac:dyDescent="0.25">
      <c r="A24" s="24"/>
      <c r="B24" s="16" t="s">
        <v>18</v>
      </c>
      <c r="C24" s="17" t="s">
        <v>23</v>
      </c>
      <c r="D24" s="32">
        <v>1</v>
      </c>
      <c r="E24" s="49"/>
      <c r="F24" s="68">
        <v>350</v>
      </c>
      <c r="G24" s="35">
        <f t="shared" si="11"/>
        <v>350</v>
      </c>
      <c r="H24" s="54">
        <v>550</v>
      </c>
      <c r="I24" s="35">
        <f t="shared" si="12"/>
        <v>550</v>
      </c>
      <c r="J24" s="54">
        <v>360</v>
      </c>
      <c r="K24" s="35">
        <f t="shared" si="13"/>
        <v>360</v>
      </c>
      <c r="L24" s="54">
        <v>150</v>
      </c>
      <c r="M24" s="39">
        <f t="shared" si="14"/>
        <v>150</v>
      </c>
      <c r="N24" s="54">
        <v>380</v>
      </c>
      <c r="O24" s="39">
        <f t="shared" si="15"/>
        <v>380</v>
      </c>
      <c r="P24" s="38">
        <f t="shared" si="16"/>
        <v>358</v>
      </c>
      <c r="Q24" s="42">
        <f t="shared" si="17"/>
        <v>358</v>
      </c>
      <c r="R24" s="38">
        <f t="shared" si="18"/>
        <v>360</v>
      </c>
      <c r="S24" s="39">
        <f t="shared" si="19"/>
        <v>360</v>
      </c>
      <c r="T24" s="58">
        <f t="shared" si="9"/>
        <v>163.37584480781322</v>
      </c>
      <c r="U24" s="56">
        <f t="shared" si="10"/>
        <v>0.4563571084017129</v>
      </c>
    </row>
    <row r="25" spans="1:21" ht="15.75" customHeight="1" x14ac:dyDescent="0.25">
      <c r="A25" s="2"/>
      <c r="B25" s="16" t="s">
        <v>19</v>
      </c>
      <c r="C25" s="17" t="s">
        <v>23</v>
      </c>
      <c r="D25" s="32">
        <v>5</v>
      </c>
      <c r="E25" s="49"/>
      <c r="F25" s="68">
        <v>50</v>
      </c>
      <c r="G25" s="35">
        <f t="shared" si="11"/>
        <v>250</v>
      </c>
      <c r="H25" s="54">
        <v>38</v>
      </c>
      <c r="I25" s="35">
        <f t="shared" si="12"/>
        <v>190</v>
      </c>
      <c r="J25" s="54">
        <v>60</v>
      </c>
      <c r="K25" s="35">
        <f t="shared" si="13"/>
        <v>300</v>
      </c>
      <c r="L25" s="54">
        <v>70</v>
      </c>
      <c r="M25" s="39">
        <f t="shared" si="14"/>
        <v>350</v>
      </c>
      <c r="N25" s="54">
        <v>45</v>
      </c>
      <c r="O25" s="39">
        <f t="shared" si="15"/>
        <v>225</v>
      </c>
      <c r="P25" s="38">
        <f t="shared" si="16"/>
        <v>52.6</v>
      </c>
      <c r="Q25" s="42">
        <f t="shared" si="17"/>
        <v>263</v>
      </c>
      <c r="R25" s="38">
        <f t="shared" si="18"/>
        <v>50</v>
      </c>
      <c r="S25" s="39">
        <f t="shared" si="19"/>
        <v>250</v>
      </c>
      <c r="T25" s="58">
        <f t="shared" si="9"/>
        <v>13.699148392023011</v>
      </c>
      <c r="U25" s="56">
        <f t="shared" si="10"/>
        <v>0.26044008349853631</v>
      </c>
    </row>
    <row r="26" spans="1:21" ht="15.75" customHeight="1" x14ac:dyDescent="0.25">
      <c r="A26" s="2"/>
      <c r="B26" s="16" t="s">
        <v>20</v>
      </c>
      <c r="C26" s="17" t="s">
        <v>23</v>
      </c>
      <c r="D26" s="32">
        <v>56</v>
      </c>
      <c r="E26" s="49"/>
      <c r="F26" s="68">
        <v>50</v>
      </c>
      <c r="G26" s="35">
        <f t="shared" si="11"/>
        <v>2800</v>
      </c>
      <c r="H26" s="54">
        <v>48</v>
      </c>
      <c r="I26" s="35">
        <f t="shared" si="12"/>
        <v>2688</v>
      </c>
      <c r="J26" s="54">
        <v>60</v>
      </c>
      <c r="K26" s="35">
        <f t="shared" si="13"/>
        <v>3360</v>
      </c>
      <c r="L26" s="54">
        <v>75</v>
      </c>
      <c r="M26" s="39">
        <f t="shared" si="14"/>
        <v>4200</v>
      </c>
      <c r="N26" s="54">
        <v>48</v>
      </c>
      <c r="O26" s="39">
        <f t="shared" si="15"/>
        <v>2688</v>
      </c>
      <c r="P26" s="38">
        <f t="shared" si="16"/>
        <v>56.2</v>
      </c>
      <c r="Q26" s="42">
        <f t="shared" si="17"/>
        <v>3147.2000000000003</v>
      </c>
      <c r="R26" s="38">
        <f t="shared" si="18"/>
        <v>50</v>
      </c>
      <c r="S26" s="39">
        <f t="shared" si="19"/>
        <v>2800</v>
      </c>
      <c r="T26" s="58">
        <f t="shared" si="9"/>
        <v>12.338962679253067</v>
      </c>
      <c r="U26" s="56">
        <f t="shared" si="10"/>
        <v>0.2195544960721186</v>
      </c>
    </row>
    <row r="27" spans="1:21" ht="15.75" customHeight="1" x14ac:dyDescent="0.25">
      <c r="A27" s="2"/>
      <c r="B27" s="16" t="s">
        <v>21</v>
      </c>
      <c r="C27" s="17" t="s">
        <v>23</v>
      </c>
      <c r="D27" s="32">
        <v>11</v>
      </c>
      <c r="E27" s="49"/>
      <c r="F27" s="68">
        <v>85</v>
      </c>
      <c r="G27" s="35">
        <f t="shared" si="11"/>
        <v>935</v>
      </c>
      <c r="H27" s="54">
        <v>68</v>
      </c>
      <c r="I27" s="35">
        <f t="shared" si="12"/>
        <v>748</v>
      </c>
      <c r="J27" s="54">
        <v>90</v>
      </c>
      <c r="K27" s="35">
        <f t="shared" si="13"/>
        <v>990</v>
      </c>
      <c r="L27" s="54">
        <v>110</v>
      </c>
      <c r="M27" s="39">
        <f t="shared" si="14"/>
        <v>1210</v>
      </c>
      <c r="N27" s="54">
        <v>120</v>
      </c>
      <c r="O27" s="39">
        <f t="shared" si="15"/>
        <v>1320</v>
      </c>
      <c r="P27" s="38">
        <f t="shared" si="16"/>
        <v>94.6</v>
      </c>
      <c r="Q27" s="42">
        <f t="shared" si="17"/>
        <v>1040.5999999999999</v>
      </c>
      <c r="R27" s="38">
        <f t="shared" si="18"/>
        <v>90</v>
      </c>
      <c r="S27" s="39">
        <f t="shared" si="19"/>
        <v>990</v>
      </c>
      <c r="T27" s="58">
        <f t="shared" si="9"/>
        <v>17.289206652321173</v>
      </c>
      <c r="U27" s="56">
        <f t="shared" si="10"/>
        <v>0.18276116968627035</v>
      </c>
    </row>
    <row r="28" spans="1:21" ht="15.75" customHeight="1" thickBot="1" x14ac:dyDescent="0.3">
      <c r="A28" s="2"/>
      <c r="B28" s="16" t="s">
        <v>22</v>
      </c>
      <c r="C28" s="25" t="s">
        <v>23</v>
      </c>
      <c r="D28" s="32">
        <v>2</v>
      </c>
      <c r="E28" s="49"/>
      <c r="F28" s="68">
        <v>300</v>
      </c>
      <c r="G28" s="35">
        <f t="shared" si="11"/>
        <v>600</v>
      </c>
      <c r="H28" s="54">
        <v>250</v>
      </c>
      <c r="I28" s="35">
        <f t="shared" si="12"/>
        <v>500</v>
      </c>
      <c r="J28" s="54">
        <v>290</v>
      </c>
      <c r="K28" s="35">
        <f t="shared" si="13"/>
        <v>580</v>
      </c>
      <c r="L28" s="54">
        <v>390</v>
      </c>
      <c r="M28" s="39">
        <f t="shared" si="14"/>
        <v>780</v>
      </c>
      <c r="N28" s="54">
        <v>690</v>
      </c>
      <c r="O28" s="39">
        <f t="shared" si="15"/>
        <v>1380</v>
      </c>
      <c r="P28" s="38">
        <f t="shared" si="16"/>
        <v>384</v>
      </c>
      <c r="Q28" s="42">
        <f t="shared" si="17"/>
        <v>768</v>
      </c>
      <c r="R28" s="38">
        <f t="shared" si="18"/>
        <v>300</v>
      </c>
      <c r="S28" s="39">
        <f t="shared" si="19"/>
        <v>600</v>
      </c>
      <c r="T28" s="58">
        <f t="shared" si="9"/>
        <v>59.090326337452787</v>
      </c>
      <c r="U28" s="56">
        <f t="shared" si="10"/>
        <v>0.15388105817044997</v>
      </c>
    </row>
    <row r="29" spans="1:21" ht="15.75" customHeight="1" thickBot="1" x14ac:dyDescent="0.3">
      <c r="A29" s="114" t="s">
        <v>30</v>
      </c>
      <c r="B29" s="115"/>
      <c r="C29" s="115"/>
      <c r="D29" s="116"/>
      <c r="E29" s="49"/>
      <c r="F29" s="68"/>
      <c r="G29" s="35"/>
      <c r="H29" s="54"/>
      <c r="I29" s="35"/>
      <c r="J29" s="54"/>
      <c r="K29" s="35"/>
      <c r="L29" s="54"/>
      <c r="M29" s="39"/>
      <c r="N29" s="54"/>
      <c r="O29" s="39"/>
      <c r="P29" s="38"/>
      <c r="Q29" s="42"/>
      <c r="R29" s="38"/>
      <c r="S29" s="39"/>
      <c r="T29" s="58"/>
      <c r="U29" s="56"/>
    </row>
    <row r="30" spans="1:21" ht="15.75" customHeight="1" thickBot="1" x14ac:dyDescent="0.3">
      <c r="A30" s="33"/>
      <c r="B30" s="28" t="s">
        <v>25</v>
      </c>
      <c r="C30" s="28" t="s">
        <v>29</v>
      </c>
      <c r="D30" s="29">
        <v>110</v>
      </c>
      <c r="E30" s="49"/>
      <c r="F30" s="69">
        <v>75</v>
      </c>
      <c r="G30" s="55">
        <f>F30*$D30</f>
        <v>8250</v>
      </c>
      <c r="H30" s="70">
        <v>80</v>
      </c>
      <c r="I30" s="55">
        <f>H30*$D30</f>
        <v>8800</v>
      </c>
      <c r="J30" s="70">
        <v>80</v>
      </c>
      <c r="K30" s="55">
        <f>J30*$D30</f>
        <v>8800</v>
      </c>
      <c r="L30" s="70">
        <v>83</v>
      </c>
      <c r="M30" s="41">
        <f>L30*$D30</f>
        <v>9130</v>
      </c>
      <c r="N30" s="70">
        <v>190</v>
      </c>
      <c r="O30" s="41">
        <f>N30*D30</f>
        <v>20900</v>
      </c>
      <c r="P30" s="40">
        <f>AVERAGE(F30,H30,J30,L30,N30)</f>
        <v>101.6</v>
      </c>
      <c r="Q30" s="43">
        <f>P30*D30</f>
        <v>11176</v>
      </c>
      <c r="R30" s="40">
        <f>MEDIAN(F30,H30,J30,L30,N30)</f>
        <v>80</v>
      </c>
      <c r="S30" s="41">
        <f>R30*D30</f>
        <v>8800</v>
      </c>
      <c r="T30" s="59">
        <f t="shared" si="9"/>
        <v>3.3166247903553998</v>
      </c>
      <c r="U30" s="57">
        <f t="shared" si="10"/>
        <v>3.26439447869626E-2</v>
      </c>
    </row>
    <row r="31" spans="1:21" ht="15.75" customHeight="1" thickBot="1" x14ac:dyDescent="0.3">
      <c r="A31" s="5"/>
      <c r="B31" s="1"/>
      <c r="C31" s="6"/>
      <c r="D31" s="7"/>
      <c r="E31" s="7"/>
      <c r="F31" s="51"/>
      <c r="G31" s="36"/>
      <c r="H31" s="36"/>
      <c r="I31" s="36"/>
      <c r="J31" s="36"/>
      <c r="K31" s="50"/>
      <c r="L31" s="50"/>
      <c r="M31" s="50"/>
      <c r="N31" s="50"/>
      <c r="O31" s="50"/>
      <c r="P31" s="36"/>
      <c r="Q31" s="52"/>
      <c r="R31" s="36"/>
      <c r="S31" s="36"/>
      <c r="T31" s="45"/>
      <c r="U31" s="36"/>
    </row>
    <row r="32" spans="1:21" ht="13.5" thickBot="1" x14ac:dyDescent="0.3">
      <c r="A32" s="14"/>
      <c r="B32" s="108" t="s">
        <v>6</v>
      </c>
      <c r="C32" s="109"/>
      <c r="D32" s="110"/>
      <c r="E32" s="15"/>
      <c r="F32" s="73"/>
      <c r="G32" s="34">
        <f>SUM(G4:G30)</f>
        <v>54700</v>
      </c>
      <c r="H32" s="74"/>
      <c r="I32" s="34">
        <f>SUM(I4:I31)</f>
        <v>54112</v>
      </c>
      <c r="J32" s="74"/>
      <c r="K32" s="34">
        <f>SUM(K4:K31)</f>
        <v>61140</v>
      </c>
      <c r="L32" s="75"/>
      <c r="M32" s="34">
        <f>SUM(M4:M31)</f>
        <v>68850</v>
      </c>
      <c r="N32" s="75"/>
      <c r="O32" s="34">
        <f>SUM(O4:O31)</f>
        <v>75276</v>
      </c>
      <c r="P32" s="76"/>
      <c r="Q32" s="77">
        <f>SUM(Q4:Q30)</f>
        <v>62815.6</v>
      </c>
      <c r="R32" s="76"/>
      <c r="S32" s="78">
        <f>SUM(S4:S30)</f>
        <v>57370</v>
      </c>
      <c r="T32" s="48"/>
      <c r="U32" s="47"/>
    </row>
    <row r="33" spans="1:21" ht="13.5" thickBot="1" x14ac:dyDescent="0.3">
      <c r="A33" s="5"/>
      <c r="B33" s="13"/>
      <c r="C33" s="8"/>
      <c r="D33" s="8"/>
      <c r="E33" s="8"/>
      <c r="F33" s="11"/>
      <c r="G33" s="11"/>
      <c r="H33" s="12"/>
      <c r="I33" s="12"/>
      <c r="J33" s="12"/>
      <c r="K33" s="12"/>
      <c r="L33" s="12"/>
      <c r="M33" s="12"/>
      <c r="N33" s="12"/>
      <c r="O33" s="12"/>
      <c r="P33" s="12"/>
      <c r="Q33" s="53"/>
      <c r="R33" s="12"/>
      <c r="S33" s="12"/>
      <c r="T33" s="45"/>
      <c r="U33" s="12"/>
    </row>
    <row r="34" spans="1:21" ht="15.75" customHeight="1" thickBot="1" x14ac:dyDescent="0.3">
      <c r="A34" s="9"/>
      <c r="B34" s="111" t="s">
        <v>8</v>
      </c>
      <c r="C34" s="112"/>
      <c r="D34" s="113"/>
      <c r="E34" s="10"/>
      <c r="F34" s="71"/>
      <c r="G34" s="72"/>
      <c r="H34" s="89">
        <f>S32</f>
        <v>57370</v>
      </c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90"/>
    </row>
    <row r="35" spans="1:21" ht="13.5" thickTop="1" x14ac:dyDescent="0.25">
      <c r="A35" s="106" t="s">
        <v>7</v>
      </c>
      <c r="B35" s="106"/>
      <c r="C35" s="106"/>
      <c r="D35" s="106"/>
      <c r="E35" s="106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</row>
  </sheetData>
  <mergeCells count="34">
    <mergeCell ref="F1:G1"/>
    <mergeCell ref="E1:E3"/>
    <mergeCell ref="F2:F3"/>
    <mergeCell ref="G2:G3"/>
    <mergeCell ref="A35:Q35"/>
    <mergeCell ref="B32:D32"/>
    <mergeCell ref="B34:D34"/>
    <mergeCell ref="H1:I1"/>
    <mergeCell ref="J1:K1"/>
    <mergeCell ref="A29:D29"/>
    <mergeCell ref="A15:D15"/>
    <mergeCell ref="A17:D17"/>
    <mergeCell ref="A3:D3"/>
    <mergeCell ref="B1:B2"/>
    <mergeCell ref="C1:C2"/>
    <mergeCell ref="D1:D2"/>
    <mergeCell ref="A1:A2"/>
    <mergeCell ref="Q1:Q3"/>
    <mergeCell ref="L1:M1"/>
    <mergeCell ref="L2:L3"/>
    <mergeCell ref="U1:U3"/>
    <mergeCell ref="H34:U34"/>
    <mergeCell ref="H2:H3"/>
    <mergeCell ref="I2:I3"/>
    <mergeCell ref="J2:J3"/>
    <mergeCell ref="K2:K3"/>
    <mergeCell ref="P1:P3"/>
    <mergeCell ref="N1:O1"/>
    <mergeCell ref="N2:N3"/>
    <mergeCell ref="O2:O3"/>
    <mergeCell ref="R1:R3"/>
    <mergeCell ref="S1:S3"/>
    <mergeCell ref="T1:T3"/>
    <mergeCell ref="M2:M3"/>
  </mergeCells>
  <pageMargins left="0.511811024" right="0.511811024" top="0.78740157499999996" bottom="0.78740157499999996" header="0.31496062000000002" footer="0.31496062000000002"/>
  <pageSetup scale="90" orientation="landscape" r:id="rId1"/>
  <headerFooter>
    <oddHeader>&amp;L&amp;G&amp;CPLANILHA DE CUSTO&amp;RServiço de Compras - SECOMP</oddHeader>
  </headerFooter>
  <colBreaks count="1" manualBreakCount="1">
    <brk id="17" max="1048575" man="1"/>
  </colBreaks>
  <ignoredErrors>
    <ignoredError sqref="Q4:Q30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opLeftCell="I1" zoomScaleNormal="100" workbookViewId="0">
      <selection activeCell="R23" sqref="R23"/>
    </sheetView>
  </sheetViews>
  <sheetFormatPr defaultColWidth="8.140625" defaultRowHeight="12.75" x14ac:dyDescent="0.25"/>
  <cols>
    <col min="1" max="1" width="5.42578125" style="4" bestFit="1" customWidth="1"/>
    <col min="2" max="2" width="72.28515625" style="4" bestFit="1" customWidth="1"/>
    <col min="3" max="3" width="6" style="4" bestFit="1" customWidth="1"/>
    <col min="4" max="4" width="8" style="4" bestFit="1" customWidth="1"/>
    <col min="5" max="5" width="8" style="4" customWidth="1"/>
    <col min="6" max="11" width="13.28515625" style="4" bestFit="1" customWidth="1"/>
    <col min="12" max="12" width="13.28515625" style="4" customWidth="1"/>
    <col min="13" max="13" width="14.28515625" style="4" bestFit="1" customWidth="1"/>
    <col min="14" max="14" width="14.28515625" style="4" customWidth="1"/>
    <col min="15" max="16" width="13.28515625" style="4" bestFit="1" customWidth="1"/>
    <col min="17" max="17" width="14.140625" style="44" customWidth="1"/>
    <col min="18" max="18" width="13.28515625" style="4" bestFit="1" customWidth="1"/>
    <col min="19" max="19" width="15" style="4" customWidth="1"/>
    <col min="20" max="20" width="10.140625" style="46" customWidth="1"/>
    <col min="21" max="21" width="12.140625" style="4" customWidth="1"/>
    <col min="22" max="16384" width="8.140625" style="4"/>
  </cols>
  <sheetData>
    <row r="1" spans="1:22" ht="16.5" customHeight="1" thickTop="1" thickBot="1" x14ac:dyDescent="0.3">
      <c r="A1" s="120" t="s">
        <v>0</v>
      </c>
      <c r="B1" s="117" t="s">
        <v>5</v>
      </c>
      <c r="C1" s="118" t="s">
        <v>1</v>
      </c>
      <c r="D1" s="117" t="s">
        <v>2</v>
      </c>
      <c r="E1" s="124" t="s">
        <v>9</v>
      </c>
      <c r="F1" s="123" t="s">
        <v>11</v>
      </c>
      <c r="G1" s="96"/>
      <c r="H1" s="96" t="s">
        <v>31</v>
      </c>
      <c r="I1" s="96"/>
      <c r="J1" s="96" t="s">
        <v>32</v>
      </c>
      <c r="K1" s="96"/>
      <c r="L1" s="96" t="s">
        <v>33</v>
      </c>
      <c r="M1" s="97"/>
      <c r="N1" s="96" t="s">
        <v>40</v>
      </c>
      <c r="O1" s="97"/>
      <c r="P1" s="93" t="s">
        <v>10</v>
      </c>
      <c r="Q1" s="100" t="s">
        <v>35</v>
      </c>
      <c r="R1" s="93" t="s">
        <v>34</v>
      </c>
      <c r="S1" s="100" t="s">
        <v>36</v>
      </c>
      <c r="T1" s="103" t="s">
        <v>37</v>
      </c>
      <c r="U1" s="86" t="s">
        <v>38</v>
      </c>
      <c r="V1" s="3"/>
    </row>
    <row r="2" spans="1:22" ht="15.75" customHeight="1" thickBot="1" x14ac:dyDescent="0.3">
      <c r="A2" s="121"/>
      <c r="B2" s="118"/>
      <c r="C2" s="119"/>
      <c r="D2" s="118"/>
      <c r="E2" s="125"/>
      <c r="F2" s="127" t="s">
        <v>3</v>
      </c>
      <c r="G2" s="91" t="s">
        <v>4</v>
      </c>
      <c r="H2" s="91" t="s">
        <v>3</v>
      </c>
      <c r="I2" s="91" t="s">
        <v>4</v>
      </c>
      <c r="J2" s="91" t="s">
        <v>3</v>
      </c>
      <c r="K2" s="91" t="s">
        <v>4</v>
      </c>
      <c r="L2" s="91" t="s">
        <v>3</v>
      </c>
      <c r="M2" s="98" t="s">
        <v>4</v>
      </c>
      <c r="N2" s="91" t="s">
        <v>3</v>
      </c>
      <c r="O2" s="98" t="s">
        <v>4</v>
      </c>
      <c r="P2" s="94"/>
      <c r="Q2" s="101"/>
      <c r="R2" s="94"/>
      <c r="S2" s="101"/>
      <c r="T2" s="104"/>
      <c r="U2" s="87"/>
    </row>
    <row r="3" spans="1:22" ht="15.75" customHeight="1" thickBot="1" x14ac:dyDescent="0.3">
      <c r="A3" s="114" t="s">
        <v>26</v>
      </c>
      <c r="B3" s="115"/>
      <c r="C3" s="115"/>
      <c r="D3" s="116"/>
      <c r="E3" s="126"/>
      <c r="F3" s="128"/>
      <c r="G3" s="92"/>
      <c r="H3" s="92"/>
      <c r="I3" s="92"/>
      <c r="J3" s="92"/>
      <c r="K3" s="92"/>
      <c r="L3" s="92"/>
      <c r="M3" s="122"/>
      <c r="N3" s="92"/>
      <c r="O3" s="122"/>
      <c r="P3" s="95"/>
      <c r="Q3" s="102"/>
      <c r="R3" s="95"/>
      <c r="S3" s="102"/>
      <c r="T3" s="105"/>
      <c r="U3" s="88"/>
    </row>
    <row r="4" spans="1:22" ht="15.75" customHeight="1" x14ac:dyDescent="0.25">
      <c r="A4" s="20">
        <v>1</v>
      </c>
      <c r="B4" s="21" t="s">
        <v>39</v>
      </c>
      <c r="C4" s="18" t="s">
        <v>29</v>
      </c>
      <c r="D4" s="31">
        <v>1</v>
      </c>
      <c r="E4" s="49">
        <v>71664</v>
      </c>
      <c r="F4" s="65">
        <v>54700</v>
      </c>
      <c r="G4" s="66">
        <f>F4*$D4</f>
        <v>54700</v>
      </c>
      <c r="H4" s="67">
        <v>54112</v>
      </c>
      <c r="I4" s="66">
        <f>H4*$D4</f>
        <v>54112</v>
      </c>
      <c r="J4" s="67">
        <v>61140</v>
      </c>
      <c r="K4" s="66">
        <f>J4*$D4</f>
        <v>61140</v>
      </c>
      <c r="L4" s="67">
        <v>68850</v>
      </c>
      <c r="M4" s="37">
        <f>L4*D4</f>
        <v>68850</v>
      </c>
      <c r="N4" s="67">
        <v>75276</v>
      </c>
      <c r="O4" s="37">
        <f>N4*D4</f>
        <v>75276</v>
      </c>
      <c r="P4" s="60">
        <f>AVERAGE(F4,H4,J4,L4,N4)</f>
        <v>62815.6</v>
      </c>
      <c r="Q4" s="61">
        <f>P4*D4</f>
        <v>62815.6</v>
      </c>
      <c r="R4" s="60">
        <f>MEDIAN(F4,H4,J4,L4,N4)</f>
        <v>61140</v>
      </c>
      <c r="S4" s="62">
        <f>R4*D4</f>
        <v>61140</v>
      </c>
      <c r="T4" s="63">
        <f>STDEVA(F4,H4,J4,L4,N4)</f>
        <v>9166.4988299786619</v>
      </c>
      <c r="U4" s="64">
        <f>T4/P4</f>
        <v>0.14592710775633222</v>
      </c>
    </row>
    <row r="5" spans="1:22" ht="15.75" customHeight="1" thickBot="1" x14ac:dyDescent="0.3">
      <c r="A5" s="5"/>
      <c r="B5" s="1"/>
      <c r="C5" s="6"/>
      <c r="D5" s="7"/>
      <c r="E5" s="7"/>
      <c r="F5" s="51"/>
      <c r="G5" s="36"/>
      <c r="H5" s="36"/>
      <c r="I5" s="36"/>
      <c r="J5" s="36"/>
      <c r="K5" s="50"/>
      <c r="L5" s="50"/>
      <c r="M5" s="50"/>
      <c r="N5" s="50"/>
      <c r="O5" s="50"/>
      <c r="P5" s="36"/>
      <c r="Q5" s="52"/>
      <c r="R5" s="36"/>
      <c r="S5" s="36"/>
      <c r="T5" s="45"/>
      <c r="U5" s="36"/>
    </row>
    <row r="6" spans="1:22" ht="13.5" thickBot="1" x14ac:dyDescent="0.3">
      <c r="A6" s="14"/>
      <c r="B6" s="108" t="s">
        <v>6</v>
      </c>
      <c r="C6" s="109"/>
      <c r="D6" s="110"/>
      <c r="E6" s="15"/>
      <c r="F6" s="73"/>
      <c r="G6" s="34">
        <f>SUM(G4:G4)</f>
        <v>54700</v>
      </c>
      <c r="H6" s="74"/>
      <c r="I6" s="34">
        <f>SUM(I4:I5)</f>
        <v>54112</v>
      </c>
      <c r="J6" s="74"/>
      <c r="K6" s="34">
        <f>SUM(K4:K5)</f>
        <v>61140</v>
      </c>
      <c r="L6" s="75"/>
      <c r="M6" s="34">
        <f>SUM(M4:M5)</f>
        <v>68850</v>
      </c>
      <c r="N6" s="75"/>
      <c r="O6" s="34">
        <f>SUM(O4:O5)</f>
        <v>75276</v>
      </c>
      <c r="P6" s="76"/>
      <c r="Q6" s="80">
        <f>SUM(Q4:Q4)</f>
        <v>62815.6</v>
      </c>
      <c r="R6" s="76"/>
      <c r="S6" s="82">
        <f>SUM(S4:S4)</f>
        <v>61140</v>
      </c>
      <c r="T6" s="48"/>
      <c r="U6" s="47"/>
    </row>
    <row r="7" spans="1:22" ht="13.5" thickBot="1" x14ac:dyDescent="0.3">
      <c r="A7" s="5"/>
      <c r="B7" s="13"/>
      <c r="C7" s="8"/>
      <c r="D7" s="8"/>
      <c r="E7" s="8"/>
      <c r="F7" s="11"/>
      <c r="G7" s="11"/>
      <c r="H7" s="12"/>
      <c r="I7" s="12"/>
      <c r="J7" s="12"/>
      <c r="K7" s="12"/>
      <c r="L7" s="12"/>
      <c r="M7" s="12"/>
      <c r="N7" s="12"/>
      <c r="O7" s="12"/>
      <c r="P7" s="12"/>
      <c r="Q7" s="53"/>
      <c r="R7" s="12"/>
      <c r="S7" s="12"/>
      <c r="T7" s="45"/>
      <c r="U7" s="12"/>
    </row>
    <row r="8" spans="1:22" ht="15.75" customHeight="1" thickBot="1" x14ac:dyDescent="0.3">
      <c r="A8" s="9"/>
      <c r="B8" s="111" t="s">
        <v>8</v>
      </c>
      <c r="C8" s="112"/>
      <c r="D8" s="113"/>
      <c r="E8" s="10"/>
      <c r="F8" s="71"/>
      <c r="G8" s="72"/>
      <c r="H8" s="89">
        <f>S6</f>
        <v>61140</v>
      </c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</row>
    <row r="9" spans="1:22" ht="13.5" thickTop="1" x14ac:dyDescent="0.25">
      <c r="A9" s="106" t="s">
        <v>7</v>
      </c>
      <c r="B9" s="106"/>
      <c r="C9" s="106"/>
      <c r="D9" s="106"/>
      <c r="E9" s="106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</row>
  </sheetData>
  <mergeCells count="31">
    <mergeCell ref="C1:C2"/>
    <mergeCell ref="D1:D2"/>
    <mergeCell ref="E1:E3"/>
    <mergeCell ref="F1:G1"/>
    <mergeCell ref="A3:D3"/>
    <mergeCell ref="N1:O1"/>
    <mergeCell ref="N2:N3"/>
    <mergeCell ref="O2:O3"/>
    <mergeCell ref="A9:Q9"/>
    <mergeCell ref="B6:D6"/>
    <mergeCell ref="B8:D8"/>
    <mergeCell ref="H8:U8"/>
    <mergeCell ref="S1:S3"/>
    <mergeCell ref="T1:T3"/>
    <mergeCell ref="U1:U3"/>
    <mergeCell ref="F2:F3"/>
    <mergeCell ref="R1:R3"/>
    <mergeCell ref="M2:M3"/>
    <mergeCell ref="A1:A2"/>
    <mergeCell ref="B1:B2"/>
    <mergeCell ref="P1:P3"/>
    <mergeCell ref="G2:G3"/>
    <mergeCell ref="Q1:Q3"/>
    <mergeCell ref="K2:K3"/>
    <mergeCell ref="L2:L3"/>
    <mergeCell ref="H1:I1"/>
    <mergeCell ref="J1:K1"/>
    <mergeCell ref="J2:J3"/>
    <mergeCell ref="I2:I3"/>
    <mergeCell ref="H2:H3"/>
    <mergeCell ref="L1:M1"/>
  </mergeCells>
  <pageMargins left="0.511811024" right="0.511811024" top="0.78740157499999996" bottom="0.78740157499999996" header="0.31496062000000002" footer="0.31496062000000002"/>
  <pageSetup scale="90" orientation="landscape" r:id="rId1"/>
  <headerFooter>
    <oddHeader>&amp;L&amp;G&amp;CPLANILHA DE CUSTO&amp;RServiço de Compras - SECOMP</oddHeader>
  </headerFooter>
  <colBreaks count="1" manualBreakCount="1">
    <brk id="17" max="1048575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H1" zoomScaleNormal="100" workbookViewId="0">
      <selection activeCell="P19" sqref="P19"/>
    </sheetView>
  </sheetViews>
  <sheetFormatPr defaultColWidth="8.140625" defaultRowHeight="12.75" x14ac:dyDescent="0.25"/>
  <cols>
    <col min="1" max="1" width="5.42578125" style="4" bestFit="1" customWidth="1"/>
    <col min="2" max="2" width="44" style="4" customWidth="1"/>
    <col min="3" max="3" width="6" style="4" bestFit="1" customWidth="1"/>
    <col min="4" max="4" width="8" style="4" bestFit="1" customWidth="1"/>
    <col min="5" max="5" width="8" style="4" customWidth="1"/>
    <col min="6" max="11" width="13.28515625" style="4" bestFit="1" customWidth="1"/>
    <col min="12" max="12" width="13.28515625" style="4" customWidth="1"/>
    <col min="13" max="13" width="14.28515625" style="4" bestFit="1" customWidth="1"/>
    <col min="14" max="14" width="14.28515625" style="4" customWidth="1"/>
    <col min="15" max="16" width="13.28515625" style="4" bestFit="1" customWidth="1"/>
    <col min="17" max="17" width="14.140625" style="44" customWidth="1"/>
    <col min="18" max="18" width="13.28515625" style="4" bestFit="1" customWidth="1"/>
    <col min="19" max="19" width="15" style="4" customWidth="1"/>
    <col min="20" max="20" width="10.140625" style="46" customWidth="1"/>
    <col min="21" max="21" width="12.140625" style="4" customWidth="1"/>
    <col min="22" max="16384" width="8.140625" style="4"/>
  </cols>
  <sheetData>
    <row r="1" spans="1:22" ht="16.5" customHeight="1" x14ac:dyDescent="0.25">
      <c r="A1" s="118" t="s">
        <v>0</v>
      </c>
      <c r="B1" s="118" t="s">
        <v>5</v>
      </c>
      <c r="C1" s="118" t="s">
        <v>1</v>
      </c>
      <c r="D1" s="118" t="s">
        <v>2</v>
      </c>
      <c r="E1" s="124" t="s">
        <v>9</v>
      </c>
      <c r="F1" s="123" t="s">
        <v>11</v>
      </c>
      <c r="G1" s="96"/>
      <c r="H1" s="96" t="s">
        <v>31</v>
      </c>
      <c r="I1" s="96"/>
      <c r="J1" s="96" t="s">
        <v>32</v>
      </c>
      <c r="K1" s="96"/>
      <c r="L1" s="96" t="s">
        <v>33</v>
      </c>
      <c r="M1" s="97"/>
      <c r="N1" s="96" t="s">
        <v>40</v>
      </c>
      <c r="O1" s="97"/>
      <c r="P1" s="93" t="s">
        <v>10</v>
      </c>
      <c r="Q1" s="100" t="s">
        <v>35</v>
      </c>
      <c r="R1" s="93" t="s">
        <v>34</v>
      </c>
      <c r="S1" s="100" t="s">
        <v>36</v>
      </c>
      <c r="T1" s="103" t="s">
        <v>37</v>
      </c>
      <c r="U1" s="86" t="s">
        <v>38</v>
      </c>
      <c r="V1" s="3"/>
    </row>
    <row r="2" spans="1:22" ht="15.75" customHeight="1" x14ac:dyDescent="0.25">
      <c r="A2" s="129"/>
      <c r="B2" s="129"/>
      <c r="C2" s="129"/>
      <c r="D2" s="129"/>
      <c r="E2" s="125"/>
      <c r="F2" s="127" t="s">
        <v>3</v>
      </c>
      <c r="G2" s="91" t="s">
        <v>4</v>
      </c>
      <c r="H2" s="91" t="s">
        <v>3</v>
      </c>
      <c r="I2" s="91" t="s">
        <v>4</v>
      </c>
      <c r="J2" s="91" t="s">
        <v>3</v>
      </c>
      <c r="K2" s="91" t="s">
        <v>4</v>
      </c>
      <c r="L2" s="91" t="s">
        <v>3</v>
      </c>
      <c r="M2" s="98" t="s">
        <v>4</v>
      </c>
      <c r="N2" s="91" t="s">
        <v>3</v>
      </c>
      <c r="O2" s="98" t="s">
        <v>4</v>
      </c>
      <c r="P2" s="94"/>
      <c r="Q2" s="101"/>
      <c r="R2" s="94"/>
      <c r="S2" s="101"/>
      <c r="T2" s="104"/>
      <c r="U2" s="87"/>
    </row>
    <row r="3" spans="1:22" ht="15.75" customHeight="1" thickBot="1" x14ac:dyDescent="0.3">
      <c r="A3" s="119"/>
      <c r="B3" s="119"/>
      <c r="C3" s="119"/>
      <c r="D3" s="119"/>
      <c r="E3" s="126"/>
      <c r="F3" s="128"/>
      <c r="G3" s="92"/>
      <c r="H3" s="92"/>
      <c r="I3" s="92"/>
      <c r="J3" s="92"/>
      <c r="K3" s="92"/>
      <c r="L3" s="92"/>
      <c r="M3" s="122"/>
      <c r="N3" s="92"/>
      <c r="O3" s="122"/>
      <c r="P3" s="95"/>
      <c r="Q3" s="102"/>
      <c r="R3" s="95"/>
      <c r="S3" s="102"/>
      <c r="T3" s="105"/>
      <c r="U3" s="88"/>
    </row>
    <row r="4" spans="1:22" ht="38.25" customHeight="1" x14ac:dyDescent="0.25">
      <c r="A4" s="20">
        <v>1</v>
      </c>
      <c r="B4" s="83" t="s">
        <v>39</v>
      </c>
      <c r="C4" s="84" t="s">
        <v>29</v>
      </c>
      <c r="D4" s="85">
        <v>1</v>
      </c>
      <c r="E4" s="49">
        <v>71664</v>
      </c>
      <c r="F4" s="65">
        <v>54700</v>
      </c>
      <c r="G4" s="66">
        <f>F4*$D4</f>
        <v>54700</v>
      </c>
      <c r="H4" s="67">
        <v>54112</v>
      </c>
      <c r="I4" s="66">
        <f>H4*$D4</f>
        <v>54112</v>
      </c>
      <c r="J4" s="67">
        <v>61140</v>
      </c>
      <c r="K4" s="66">
        <f>J4*$D4</f>
        <v>61140</v>
      </c>
      <c r="L4" s="67">
        <v>68850</v>
      </c>
      <c r="M4" s="37">
        <f>L4*D4</f>
        <v>68850</v>
      </c>
      <c r="N4" s="67"/>
      <c r="O4" s="37">
        <f>N4*D4</f>
        <v>0</v>
      </c>
      <c r="P4" s="60">
        <f>AVERAGE(F4,H4,J4,L4,N4)</f>
        <v>59700.5</v>
      </c>
      <c r="Q4" s="61">
        <f>P4*D4</f>
        <v>59700.5</v>
      </c>
      <c r="R4" s="60">
        <f>MEDIAN(F4,H4,J4,L4,N4)</f>
        <v>57920</v>
      </c>
      <c r="S4" s="62">
        <f>R4*D4</f>
        <v>57920</v>
      </c>
      <c r="T4" s="63">
        <f>STDEVA(F4,H4,J4,L4,N4)</f>
        <v>6880.4516082400678</v>
      </c>
      <c r="U4" s="64">
        <f>T4/P4</f>
        <v>0.1152494804606338</v>
      </c>
    </row>
    <row r="5" spans="1:22" ht="15.75" customHeight="1" thickBot="1" x14ac:dyDescent="0.3">
      <c r="A5" s="5"/>
      <c r="B5" s="1"/>
      <c r="C5" s="6"/>
      <c r="D5" s="7"/>
      <c r="E5" s="7"/>
      <c r="F5" s="51"/>
      <c r="G5" s="36"/>
      <c r="H5" s="36"/>
      <c r="I5" s="36"/>
      <c r="J5" s="36"/>
      <c r="K5" s="50"/>
      <c r="L5" s="50"/>
      <c r="M5" s="50"/>
      <c r="N5" s="50"/>
      <c r="O5" s="50"/>
      <c r="P5" s="36"/>
      <c r="Q5" s="52"/>
      <c r="R5" s="36"/>
      <c r="S5" s="36"/>
      <c r="T5" s="45"/>
      <c r="U5" s="36"/>
    </row>
    <row r="6" spans="1:22" ht="13.5" thickBot="1" x14ac:dyDescent="0.3">
      <c r="A6" s="14"/>
      <c r="B6" s="108" t="s">
        <v>6</v>
      </c>
      <c r="C6" s="109"/>
      <c r="D6" s="110"/>
      <c r="E6" s="15"/>
      <c r="F6" s="73"/>
      <c r="G6" s="34">
        <f>SUM(G4:G4)</f>
        <v>54700</v>
      </c>
      <c r="H6" s="74"/>
      <c r="I6" s="34">
        <f>SUM(I4:I5)</f>
        <v>54112</v>
      </c>
      <c r="J6" s="74"/>
      <c r="K6" s="34">
        <f>SUM(K4:K5)</f>
        <v>61140</v>
      </c>
      <c r="L6" s="75"/>
      <c r="M6" s="34">
        <f>SUM(M4:M5)</f>
        <v>68850</v>
      </c>
      <c r="N6" s="75"/>
      <c r="O6" s="34">
        <f>SUM(O4:O5)</f>
        <v>0</v>
      </c>
      <c r="P6" s="76"/>
      <c r="Q6" s="80">
        <f>SUM(Q4:Q4)</f>
        <v>59700.5</v>
      </c>
      <c r="R6" s="76"/>
      <c r="S6" s="81">
        <f>SUM(S4:S4)</f>
        <v>57920</v>
      </c>
      <c r="T6" s="48"/>
      <c r="U6" s="47"/>
    </row>
    <row r="7" spans="1:22" ht="13.5" thickBot="1" x14ac:dyDescent="0.3">
      <c r="A7" s="5"/>
      <c r="B7" s="13"/>
      <c r="C7" s="8"/>
      <c r="D7" s="8"/>
      <c r="E7" s="8"/>
      <c r="F7" s="11"/>
      <c r="G7" s="11"/>
      <c r="H7" s="12"/>
      <c r="I7" s="12"/>
      <c r="J7" s="12"/>
      <c r="K7" s="12"/>
      <c r="L7" s="12"/>
      <c r="M7" s="12"/>
      <c r="N7" s="12"/>
      <c r="O7" s="12"/>
      <c r="P7" s="12"/>
      <c r="Q7" s="53"/>
      <c r="R7" s="12"/>
      <c r="S7" s="12"/>
      <c r="T7" s="45"/>
      <c r="U7" s="12"/>
    </row>
    <row r="8" spans="1:22" ht="15.75" customHeight="1" thickBot="1" x14ac:dyDescent="0.3">
      <c r="A8" s="9"/>
      <c r="B8" s="111" t="s">
        <v>8</v>
      </c>
      <c r="C8" s="112"/>
      <c r="D8" s="113"/>
      <c r="E8" s="10"/>
      <c r="F8" s="71"/>
      <c r="G8" s="72"/>
      <c r="H8" s="89">
        <f>S6</f>
        <v>57920</v>
      </c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90"/>
    </row>
    <row r="9" spans="1:22" ht="13.5" thickTop="1" x14ac:dyDescent="0.25">
      <c r="A9" s="106" t="s">
        <v>7</v>
      </c>
      <c r="B9" s="106"/>
      <c r="C9" s="106"/>
      <c r="D9" s="106"/>
      <c r="E9" s="106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</row>
  </sheetData>
  <mergeCells count="30">
    <mergeCell ref="E1:E3"/>
    <mergeCell ref="F1:G1"/>
    <mergeCell ref="A9:Q9"/>
    <mergeCell ref="A1:A3"/>
    <mergeCell ref="B6:D6"/>
    <mergeCell ref="B8:D8"/>
    <mergeCell ref="H8:U8"/>
    <mergeCell ref="D1:D3"/>
    <mergeCell ref="C1:C3"/>
    <mergeCell ref="B1:B3"/>
    <mergeCell ref="L1:M1"/>
    <mergeCell ref="G2:G3"/>
    <mergeCell ref="H2:H3"/>
    <mergeCell ref="I2:I3"/>
    <mergeCell ref="J2:J3"/>
    <mergeCell ref="L2:L3"/>
    <mergeCell ref="R1:R3"/>
    <mergeCell ref="S1:S3"/>
    <mergeCell ref="T1:T3"/>
    <mergeCell ref="U1:U3"/>
    <mergeCell ref="F2:F3"/>
    <mergeCell ref="K2:K3"/>
    <mergeCell ref="H1:I1"/>
    <mergeCell ref="J1:K1"/>
    <mergeCell ref="N1:O1"/>
    <mergeCell ref="P1:P3"/>
    <mergeCell ref="Q1:Q3"/>
    <mergeCell ref="N2:N3"/>
    <mergeCell ref="O2:O3"/>
    <mergeCell ref="M2:M3"/>
  </mergeCells>
  <pageMargins left="0.511811024" right="0.511811024" top="0.78740157499999996" bottom="0.78740157499999996" header="0.31496062000000002" footer="0.31496062000000002"/>
  <pageSetup scale="90" orientation="landscape" r:id="rId1"/>
  <headerFooter>
    <oddHeader>&amp;L&amp;G&amp;CPLANILHA DE CUSTO&amp;RServiço de Compras - SECOMP</oddHeader>
  </headerFooter>
  <colBreaks count="1" manualBreakCount="1">
    <brk id="1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Recarga extintores</vt:lpstr>
      <vt:lpstr>Recarga extintores por ID </vt:lpstr>
      <vt:lpstr>Recarga extintores ID saneada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Paulo Vitor da Silva Manhães</cp:lastModifiedBy>
  <cp:lastPrinted>2010-05-21T12:29:30Z</cp:lastPrinted>
  <dcterms:created xsi:type="dcterms:W3CDTF">2010-05-20T16:53:48Z</dcterms:created>
  <dcterms:modified xsi:type="dcterms:W3CDTF">2021-04-13T17:09:19Z</dcterms:modified>
</cp:coreProperties>
</file>